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FORMULA RATES SPP\Annual Update AEP West Trans\True Ups\2023 Annual Update\Filed Documents\"/>
    </mc:Choice>
  </mc:AlternateContent>
  <xr:revisionPtr revIDLastSave="0" documentId="13_ncr:1_{AB05C450-0B6E-48E5-8840-0398DEC7AC40}" xr6:coauthVersionLast="47" xr6:coauthVersionMax="47" xr10:uidLastSave="{00000000-0000-0000-0000-000000000000}"/>
  <bookViews>
    <workbookView xWindow="-120" yWindow="-120" windowWidth="24240" windowHeight="13020" xr2:uid="{00000000-000D-0000-FFFF-FFFF00000000}"/>
  </bookViews>
  <sheets>
    <sheet name="PSO" sheetId="1" r:id="rId1"/>
    <sheet name="SWEPCO" sheetId="2" r:id="rId2"/>
    <sheet name="Data" sheetId="5" state="hidden" r:id="rId3"/>
    <sheet name="Q4 2022 Initial" sheetId="20" state="hidden" r:id="rId4"/>
    <sheet name="Q4 2021 Initial Extract" sheetId="19" state="hidden" r:id="rId5"/>
    <sheet name="Q2 2021 Initial PTP" sheetId="18" state="hidden" r:id="rId6"/>
    <sheet name="Q4 2020 Initial PTP" sheetId="17" state="hidden" r:id="rId7"/>
    <sheet name="Q4 2019 Initial PTP" sheetId="16" state="hidden" r:id="rId8"/>
    <sheet name="Q2 2019 Initial PTP" sheetId="15" state="hidden" r:id="rId9"/>
    <sheet name="Q4 2018 Initial PTP" sheetId="12" state="hidden" r:id="rId10"/>
  </sheets>
  <definedNames>
    <definedName name="_xlnm._FilterDatabase" localSheetId="2" hidden="1">Data!$A$1:$AF$1</definedName>
    <definedName name="_xlnm._FilterDatabase" localSheetId="9" hidden="1">'Q4 2018 Initial PTP'!$A$1:$AJ$61</definedName>
    <definedName name="_xlnm._FilterDatabase" localSheetId="6" hidden="1">'Q4 2020 Initial PTP'!$A$1:$AO$27</definedName>
    <definedName name="_xlnm._FilterDatabase" localSheetId="4" hidden="1">'Q4 2021 Initial Extract'!$A$1:$AT$1</definedName>
    <definedName name="_xlnm._FilterDatabase" localSheetId="3" hidden="1">'Q4 2022 Initial'!$B$15:$AL$320</definedName>
    <definedName name="_xlnm._FilterDatabase" localSheetId="1" hidden="1">SWEPCO!$C$3:$CE$205</definedName>
    <definedName name="_xlnm.Print_Area" localSheetId="3">'Q4 2022 Initial'!$B$1:$AL$320</definedName>
    <definedName name="_xlnm.Print_Titles" localSheetId="3">'Q4 2022 Initial'!$15:$15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79" i="1" l="1"/>
  <c r="BT77" i="1"/>
  <c r="A21" i="1"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K16" i="20" l="1"/>
  <c r="K17" i="20"/>
  <c r="K18" i="20"/>
  <c r="K19" i="20"/>
  <c r="K20" i="20"/>
  <c r="K21" i="20"/>
  <c r="K23" i="20"/>
  <c r="K24" i="20"/>
  <c r="K25" i="20"/>
  <c r="K26" i="20"/>
  <c r="K27" i="20"/>
  <c r="K28" i="20"/>
  <c r="K29" i="20"/>
  <c r="K30" i="20"/>
  <c r="K31" i="20"/>
  <c r="F32" i="20"/>
  <c r="H32" i="20"/>
  <c r="K32" i="20"/>
  <c r="G32" i="20" s="1"/>
  <c r="F33" i="20"/>
  <c r="K33" i="20"/>
  <c r="G33" i="20" s="1"/>
  <c r="F34" i="20"/>
  <c r="H34" i="20"/>
  <c r="K34" i="20"/>
  <c r="G34" i="20" s="1"/>
  <c r="F35" i="20"/>
  <c r="H35" i="20"/>
  <c r="K35" i="20"/>
  <c r="G35" i="20" s="1"/>
  <c r="H36" i="20"/>
  <c r="K36" i="20"/>
  <c r="F36" i="20" s="1"/>
  <c r="K37" i="20"/>
  <c r="K38" i="20"/>
  <c r="K39" i="20"/>
  <c r="K40" i="20"/>
  <c r="K41" i="20"/>
  <c r="K42" i="20"/>
  <c r="K43" i="20"/>
  <c r="K44" i="20"/>
  <c r="K45" i="20"/>
  <c r="K46" i="20"/>
  <c r="K47" i="20"/>
  <c r="K48" i="20"/>
  <c r="K49" i="20"/>
  <c r="K50" i="20"/>
  <c r="K51" i="20"/>
  <c r="G52" i="20"/>
  <c r="K52" i="20"/>
  <c r="K53" i="20"/>
  <c r="K54" i="20"/>
  <c r="F55" i="20"/>
  <c r="G55" i="20"/>
  <c r="H55" i="20"/>
  <c r="K55" i="20"/>
  <c r="F56" i="20"/>
  <c r="H56" i="20"/>
  <c r="K56" i="20"/>
  <c r="G56" i="20" s="1"/>
  <c r="F57" i="20"/>
  <c r="K57" i="20"/>
  <c r="G57" i="20" s="1"/>
  <c r="F58" i="20"/>
  <c r="H58" i="20"/>
  <c r="K58" i="20"/>
  <c r="G58" i="20" s="1"/>
  <c r="F59" i="20"/>
  <c r="H59" i="20"/>
  <c r="K59" i="20"/>
  <c r="G59" i="20" s="1"/>
  <c r="F60" i="20"/>
  <c r="H60" i="20"/>
  <c r="K60" i="20"/>
  <c r="G60" i="20" s="1"/>
  <c r="K61" i="20"/>
  <c r="K62" i="20"/>
  <c r="K63" i="20"/>
  <c r="K64" i="20"/>
  <c r="K65" i="20"/>
  <c r="F66" i="20"/>
  <c r="G66" i="20"/>
  <c r="K66" i="20"/>
  <c r="H66" i="20" s="1"/>
  <c r="K67" i="20"/>
  <c r="K68" i="20"/>
  <c r="K69" i="20"/>
  <c r="K70" i="20"/>
  <c r="K71" i="20"/>
  <c r="K72" i="20"/>
  <c r="K73" i="20"/>
  <c r="K74" i="20"/>
  <c r="K75" i="20"/>
  <c r="K76" i="20"/>
  <c r="Z76" i="20"/>
  <c r="K77" i="20"/>
  <c r="K78" i="20"/>
  <c r="K79" i="20"/>
  <c r="K80" i="20"/>
  <c r="Z80" i="20"/>
  <c r="K81" i="20"/>
  <c r="K82" i="20"/>
  <c r="Z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107" i="20"/>
  <c r="K108" i="20"/>
  <c r="K109" i="20"/>
  <c r="K110" i="20"/>
  <c r="K111" i="20"/>
  <c r="K112" i="20"/>
  <c r="F113" i="20"/>
  <c r="H113" i="20"/>
  <c r="K113" i="20"/>
  <c r="G113" i="20" s="1"/>
  <c r="K114" i="20"/>
  <c r="K115" i="20"/>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42" i="20"/>
  <c r="K143" i="20"/>
  <c r="K144" i="20"/>
  <c r="K145" i="20"/>
  <c r="K146" i="20"/>
  <c r="K147" i="20"/>
  <c r="K148" i="20"/>
  <c r="K149" i="20"/>
  <c r="K150" i="20"/>
  <c r="K151" i="20"/>
  <c r="K152" i="20"/>
  <c r="K153" i="20"/>
  <c r="K154" i="20"/>
  <c r="K155" i="20"/>
  <c r="K156" i="20"/>
  <c r="K157" i="20"/>
  <c r="K158" i="20"/>
  <c r="K159" i="20"/>
  <c r="K160" i="20"/>
  <c r="K161" i="20"/>
  <c r="K162" i="20"/>
  <c r="K163" i="20"/>
  <c r="K164" i="20"/>
  <c r="K165" i="20"/>
  <c r="K166" i="20"/>
  <c r="K167" i="20"/>
  <c r="K168" i="20"/>
  <c r="K169" i="20"/>
  <c r="K170" i="20"/>
  <c r="K171" i="20"/>
  <c r="K172" i="20"/>
  <c r="K173" i="20"/>
  <c r="K174" i="20"/>
  <c r="K175" i="20"/>
  <c r="K176" i="20"/>
  <c r="K177" i="20"/>
  <c r="K178" i="20"/>
  <c r="K179" i="20"/>
  <c r="K180" i="20"/>
  <c r="K181" i="20"/>
  <c r="K182" i="20"/>
  <c r="K183" i="20"/>
  <c r="K184" i="20"/>
  <c r="K185" i="20"/>
  <c r="K186" i="20"/>
  <c r="K187" i="20"/>
  <c r="K188" i="20"/>
  <c r="K189" i="20"/>
  <c r="K190" i="20"/>
  <c r="K191" i="20"/>
  <c r="Z191" i="20"/>
  <c r="K192" i="20"/>
  <c r="K193" i="20"/>
  <c r="K194" i="20"/>
  <c r="K195" i="20"/>
  <c r="K196" i="20"/>
  <c r="G197" i="20"/>
  <c r="K197" i="20"/>
  <c r="F197" i="20" s="1"/>
  <c r="K198" i="20"/>
  <c r="K199" i="20"/>
  <c r="K200" i="20"/>
  <c r="K201" i="20"/>
  <c r="K202" i="20"/>
  <c r="K203" i="20"/>
  <c r="K204" i="20"/>
  <c r="K205" i="20"/>
  <c r="K206" i="20"/>
  <c r="K207" i="20"/>
  <c r="K208" i="20"/>
  <c r="K209" i="20"/>
  <c r="K210" i="20"/>
  <c r="K211" i="20"/>
  <c r="K212" i="20"/>
  <c r="K213" i="20"/>
  <c r="K214" i="20"/>
  <c r="K215" i="20"/>
  <c r="K216" i="20"/>
  <c r="K217" i="20"/>
  <c r="K218" i="20"/>
  <c r="K219" i="20"/>
  <c r="K220" i="20"/>
  <c r="K221" i="20"/>
  <c r="K222" i="20"/>
  <c r="K223" i="20"/>
  <c r="K224" i="20"/>
  <c r="K225" i="20"/>
  <c r="K226" i="20"/>
  <c r="K227" i="20"/>
  <c r="K228" i="20"/>
  <c r="K229" i="20"/>
  <c r="K230" i="20"/>
  <c r="K231" i="20"/>
  <c r="K232" i="20"/>
  <c r="K233" i="20"/>
  <c r="K234" i="20"/>
  <c r="K235" i="20"/>
  <c r="K236" i="20"/>
  <c r="K237" i="20"/>
  <c r="K238" i="20"/>
  <c r="K239" i="20"/>
  <c r="K240" i="20"/>
  <c r="K241" i="20"/>
  <c r="K242" i="20"/>
  <c r="K243" i="20"/>
  <c r="K244" i="20"/>
  <c r="K245" i="20"/>
  <c r="K246" i="20"/>
  <c r="K247" i="20"/>
  <c r="K248" i="20"/>
  <c r="K249" i="20"/>
  <c r="K250" i="20"/>
  <c r="K251" i="20"/>
  <c r="K252" i="20"/>
  <c r="K253" i="20"/>
  <c r="K254" i="20"/>
  <c r="K255" i="20"/>
  <c r="K256" i="20"/>
  <c r="K257" i="20"/>
  <c r="K258" i="20"/>
  <c r="K259" i="20"/>
  <c r="K260" i="20"/>
  <c r="K261" i="20"/>
  <c r="G261" i="20" s="1"/>
  <c r="K262" i="20"/>
  <c r="F262" i="20" s="1"/>
  <c r="K263" i="20"/>
  <c r="G263" i="20" s="1"/>
  <c r="K264" i="20"/>
  <c r="F264" i="20" s="1"/>
  <c r="K265" i="20"/>
  <c r="Z265" i="20"/>
  <c r="F266" i="20"/>
  <c r="G266" i="20"/>
  <c r="K266" i="20"/>
  <c r="H266" i="20" s="1"/>
  <c r="K267" i="20"/>
  <c r="K268" i="20"/>
  <c r="G268" i="20" s="1"/>
  <c r="K269" i="20"/>
  <c r="F270" i="20"/>
  <c r="G270" i="20"/>
  <c r="K270" i="20"/>
  <c r="H270" i="20" s="1"/>
  <c r="K271" i="20"/>
  <c r="K272" i="20"/>
  <c r="F272" i="20" s="1"/>
  <c r="H273" i="20"/>
  <c r="K273" i="20"/>
  <c r="G273" i="20" s="1"/>
  <c r="K274" i="20"/>
  <c r="K275" i="20"/>
  <c r="F276" i="20"/>
  <c r="K276" i="20"/>
  <c r="G276" i="20" s="1"/>
  <c r="K277" i="20"/>
  <c r="K278" i="20"/>
  <c r="F278" i="20" s="1"/>
  <c r="K279" i="20"/>
  <c r="K280" i="20"/>
  <c r="H280" i="20" s="1"/>
  <c r="K281" i="20"/>
  <c r="F282" i="20"/>
  <c r="K282" i="20"/>
  <c r="G282" i="20" s="1"/>
  <c r="K283" i="20"/>
  <c r="K284" i="20"/>
  <c r="F284" i="20" s="1"/>
  <c r="K285" i="20"/>
  <c r="K286" i="20"/>
  <c r="K287" i="20"/>
  <c r="K288" i="20"/>
  <c r="K289" i="20"/>
  <c r="K290" i="20"/>
  <c r="K291" i="20"/>
  <c r="K292" i="20"/>
  <c r="K293" i="20"/>
  <c r="K294" i="20"/>
  <c r="K295" i="20"/>
  <c r="K296" i="20"/>
  <c r="K297" i="20"/>
  <c r="K298" i="20"/>
  <c r="K299" i="20"/>
  <c r="K300" i="20"/>
  <c r="K301" i="20"/>
  <c r="K302" i="20"/>
  <c r="K303" i="20"/>
  <c r="K304" i="20"/>
  <c r="K305" i="20"/>
  <c r="K306" i="20"/>
  <c r="K307" i="20"/>
  <c r="K308" i="20"/>
  <c r="K309" i="20"/>
  <c r="K310" i="20"/>
  <c r="K311" i="20"/>
  <c r="K312" i="20"/>
  <c r="K313" i="20"/>
  <c r="K314" i="20"/>
  <c r="K315" i="20"/>
  <c r="K316" i="20"/>
  <c r="K317" i="20"/>
  <c r="K318" i="20"/>
  <c r="K319" i="20"/>
  <c r="K320" i="20"/>
  <c r="I32" i="20" l="1"/>
  <c r="I66" i="20"/>
  <c r="I56" i="20"/>
  <c r="I113" i="20"/>
  <c r="I34" i="20"/>
  <c r="I55" i="20"/>
  <c r="G279" i="20"/>
  <c r="F279" i="20"/>
  <c r="H279" i="20"/>
  <c r="H272" i="20"/>
  <c r="H268" i="20"/>
  <c r="G272" i="20"/>
  <c r="F268" i="20"/>
  <c r="H262" i="20"/>
  <c r="G262" i="20"/>
  <c r="H282" i="20"/>
  <c r="I282" i="20" s="1"/>
  <c r="H276" i="20"/>
  <c r="I276" i="20" s="1"/>
  <c r="F273" i="20"/>
  <c r="I273" i="20" s="1"/>
  <c r="G275" i="20"/>
  <c r="F275" i="20"/>
  <c r="H275" i="20"/>
  <c r="G289" i="20"/>
  <c r="F289" i="20"/>
  <c r="H289" i="20"/>
  <c r="G300" i="20"/>
  <c r="H300" i="20"/>
  <c r="F300" i="20"/>
  <c r="F288" i="20"/>
  <c r="G288" i="20"/>
  <c r="H288" i="20"/>
  <c r="G302" i="20"/>
  <c r="F302" i="20"/>
  <c r="H302" i="20"/>
  <c r="G293" i="20"/>
  <c r="H293" i="20"/>
  <c r="F293" i="20"/>
  <c r="G281" i="20"/>
  <c r="F281" i="20"/>
  <c r="H281" i="20"/>
  <c r="G301" i="20"/>
  <c r="H301" i="20"/>
  <c r="F301" i="20"/>
  <c r="F296" i="20"/>
  <c r="G296" i="20"/>
  <c r="H296" i="20"/>
  <c r="G269" i="20"/>
  <c r="F269" i="20"/>
  <c r="H269" i="20"/>
  <c r="G299" i="20"/>
  <c r="F299" i="20"/>
  <c r="H299" i="20"/>
  <c r="G287" i="20"/>
  <c r="F287" i="20"/>
  <c r="H287" i="20"/>
  <c r="G271" i="20"/>
  <c r="F271" i="20"/>
  <c r="H271" i="20"/>
  <c r="G267" i="20"/>
  <c r="F267" i="20"/>
  <c r="H267" i="20"/>
  <c r="F298" i="20"/>
  <c r="G298" i="20"/>
  <c r="H298" i="20"/>
  <c r="H286" i="20"/>
  <c r="F286" i="20"/>
  <c r="G286" i="20"/>
  <c r="G297" i="20"/>
  <c r="F297" i="20"/>
  <c r="H297" i="20"/>
  <c r="G285" i="20"/>
  <c r="H285" i="20"/>
  <c r="F285" i="20"/>
  <c r="G295" i="20"/>
  <c r="F295" i="20"/>
  <c r="H295" i="20"/>
  <c r="G283" i="20"/>
  <c r="F283" i="20"/>
  <c r="H283" i="20"/>
  <c r="G277" i="20"/>
  <c r="F277" i="20"/>
  <c r="H277" i="20"/>
  <c r="G294" i="20"/>
  <c r="H294" i="20"/>
  <c r="F294" i="20"/>
  <c r="F210" i="20"/>
  <c r="G210" i="20"/>
  <c r="H210" i="20"/>
  <c r="H278" i="20"/>
  <c r="H284" i="20"/>
  <c r="G264" i="20"/>
  <c r="G280" i="20"/>
  <c r="F280" i="20"/>
  <c r="I266" i="20"/>
  <c r="H209" i="20"/>
  <c r="F209" i="20"/>
  <c r="G209" i="20"/>
  <c r="G284" i="20"/>
  <c r="G278" i="20"/>
  <c r="I270" i="20"/>
  <c r="F261" i="20"/>
  <c r="H261" i="20"/>
  <c r="H264" i="20"/>
  <c r="F263" i="20"/>
  <c r="H263" i="20"/>
  <c r="F51" i="20"/>
  <c r="H51" i="20"/>
  <c r="I58" i="20"/>
  <c r="G51" i="20"/>
  <c r="F61" i="20"/>
  <c r="G61" i="20"/>
  <c r="H61" i="20"/>
  <c r="I60" i="20"/>
  <c r="I35" i="20"/>
  <c r="H197" i="20"/>
  <c r="I197" i="20" s="1"/>
  <c r="I59" i="20"/>
  <c r="H52" i="20"/>
  <c r="F52" i="20"/>
  <c r="G36" i="20"/>
  <c r="I36" i="20" s="1"/>
  <c r="H57" i="20"/>
  <c r="I57" i="20" s="1"/>
  <c r="H33" i="20"/>
  <c r="I33" i="20" s="1"/>
  <c r="I278" i="20" l="1"/>
  <c r="I268" i="20"/>
  <c r="I272" i="20"/>
  <c r="I262" i="20"/>
  <c r="I302" i="20"/>
  <c r="I298" i="20"/>
  <c r="I52" i="20"/>
  <c r="I284" i="20"/>
  <c r="I275" i="20"/>
  <c r="I279" i="20"/>
  <c r="I293" i="20"/>
  <c r="I209" i="20"/>
  <c r="I294" i="20"/>
  <c r="I301" i="20"/>
  <c r="I264" i="20"/>
  <c r="I263" i="20"/>
  <c r="I283" i="20"/>
  <c r="I297" i="20"/>
  <c r="I267" i="20"/>
  <c r="I269" i="20"/>
  <c r="I51" i="20"/>
  <c r="I261" i="20"/>
  <c r="I281" i="20"/>
  <c r="I295" i="20"/>
  <c r="I286" i="20"/>
  <c r="I271" i="20"/>
  <c r="I288" i="20"/>
  <c r="I289" i="20"/>
  <c r="I300" i="20"/>
  <c r="I61" i="20"/>
  <c r="I287" i="20"/>
  <c r="I296" i="20"/>
  <c r="I280" i="20"/>
  <c r="I210" i="20"/>
  <c r="I285" i="20"/>
  <c r="I277" i="20"/>
  <c r="I299" i="20"/>
  <c r="CB211" i="2" l="1"/>
  <c r="CA211" i="2"/>
  <c r="CB209" i="2"/>
  <c r="CA209" i="2"/>
  <c r="BT206" i="2"/>
  <c r="CB206" i="2" s="1"/>
  <c r="CB204" i="2"/>
  <c r="CA204" i="2"/>
  <c r="CB202" i="2"/>
  <c r="CA202" i="2"/>
  <c r="CB200" i="2"/>
  <c r="CA200" i="2"/>
  <c r="CB198" i="2"/>
  <c r="CA198" i="2"/>
  <c r="CB196" i="2"/>
  <c r="CA196" i="2"/>
  <c r="CB194" i="2"/>
  <c r="CA194" i="2"/>
  <c r="CB192" i="2"/>
  <c r="CA192" i="2"/>
  <c r="CB190" i="2"/>
  <c r="CA190" i="2"/>
  <c r="CB188" i="2"/>
  <c r="CA188" i="2"/>
  <c r="CB186" i="2"/>
  <c r="CA186" i="2"/>
  <c r="CB183" i="2"/>
  <c r="CA183" i="2"/>
  <c r="CB181" i="2"/>
  <c r="CA181" i="2"/>
  <c r="CB179" i="2"/>
  <c r="CA179" i="2"/>
  <c r="CB177" i="2"/>
  <c r="CA177" i="2"/>
  <c r="CB175" i="2"/>
  <c r="CA175" i="2"/>
  <c r="CB173" i="2"/>
  <c r="CA173" i="2"/>
  <c r="BT170" i="2"/>
  <c r="CB170" i="2" s="1"/>
  <c r="CB167" i="2"/>
  <c r="CA167" i="2"/>
  <c r="CB165" i="2"/>
  <c r="CA165" i="2"/>
  <c r="CB161" i="2"/>
  <c r="CA161" i="2"/>
  <c r="CB159" i="2"/>
  <c r="CA159" i="2"/>
  <c r="CB157" i="2"/>
  <c r="CA157" i="2"/>
  <c r="CB153" i="2"/>
  <c r="CA153" i="2"/>
  <c r="CB137" i="2"/>
  <c r="CA137" i="2"/>
  <c r="CB135" i="2"/>
  <c r="CA135" i="2"/>
  <c r="CB133" i="2"/>
  <c r="CA133" i="2"/>
  <c r="CB131" i="2"/>
  <c r="CA131" i="2"/>
  <c r="CB127" i="2"/>
  <c r="CA127" i="2"/>
  <c r="CB123" i="2"/>
  <c r="CA123" i="2"/>
  <c r="CB121" i="2"/>
  <c r="CA121" i="2"/>
  <c r="CB119" i="2"/>
  <c r="CA119" i="2"/>
  <c r="CB117" i="2"/>
  <c r="CA117" i="2"/>
  <c r="CB115" i="2"/>
  <c r="CA115" i="2"/>
  <c r="CB113" i="2"/>
  <c r="CA113" i="2"/>
  <c r="CB111" i="2"/>
  <c r="CA111" i="2"/>
  <c r="CB109" i="2"/>
  <c r="CA109" i="2"/>
  <c r="CB107" i="2"/>
  <c r="CA107" i="2"/>
  <c r="CB104" i="2"/>
  <c r="CA104" i="2"/>
  <c r="CB100" i="2"/>
  <c r="CA100" i="2"/>
  <c r="CB98" i="2"/>
  <c r="CA98" i="2"/>
  <c r="CB96" i="2"/>
  <c r="CA96" i="2"/>
  <c r="CB91" i="2"/>
  <c r="CA91" i="2"/>
  <c r="CB87" i="2"/>
  <c r="CA87" i="2"/>
  <c r="CB84" i="2"/>
  <c r="CA84" i="2"/>
  <c r="CB82" i="2"/>
  <c r="CA82" i="2"/>
  <c r="CB80" i="2"/>
  <c r="CA80" i="2"/>
  <c r="CB78" i="2"/>
  <c r="CA78" i="2"/>
  <c r="CB74" i="2"/>
  <c r="CA74" i="2"/>
  <c r="CB71" i="2"/>
  <c r="CA71" i="2"/>
  <c r="CB69" i="2"/>
  <c r="CA69" i="2"/>
  <c r="CB66" i="2"/>
  <c r="CA66" i="2"/>
  <c r="CB63" i="2"/>
  <c r="CA63" i="2"/>
  <c r="CB60" i="2"/>
  <c r="CA60" i="2"/>
  <c r="CB58" i="2"/>
  <c r="CA58" i="2"/>
  <c r="CB56" i="2"/>
  <c r="CA56" i="2"/>
  <c r="CB54" i="2"/>
  <c r="CA54" i="2"/>
  <c r="CB51" i="2"/>
  <c r="CA51" i="2"/>
  <c r="CB48" i="2"/>
  <c r="CA48" i="2"/>
  <c r="CB42" i="2"/>
  <c r="CA42" i="2"/>
  <c r="CB37" i="2"/>
  <c r="CA37" i="2"/>
  <c r="CB35" i="2"/>
  <c r="CA35" i="2"/>
  <c r="CB29" i="2"/>
  <c r="CA29" i="2"/>
  <c r="CB24" i="2"/>
  <c r="CA24" i="2"/>
  <c r="CB20" i="2"/>
  <c r="CA20" i="2"/>
  <c r="CB15" i="2"/>
  <c r="CA15" i="2"/>
  <c r="CB11" i="2"/>
  <c r="CA11" i="2"/>
  <c r="CB4" i="2"/>
  <c r="CA4" i="2"/>
  <c r="BT81" i="1"/>
  <c r="CA81" i="1" s="1"/>
  <c r="BT79" i="1"/>
  <c r="CA79" i="1" s="1"/>
  <c r="CA77" i="1"/>
  <c r="CB77" i="1"/>
  <c r="CA75" i="1"/>
  <c r="CB75" i="1"/>
  <c r="CB73" i="1"/>
  <c r="CA73" i="1"/>
  <c r="CB71" i="1"/>
  <c r="CB68" i="1"/>
  <c r="CA68" i="1"/>
  <c r="CB65" i="1"/>
  <c r="CA65" i="1"/>
  <c r="CB63" i="1"/>
  <c r="CA63" i="1"/>
  <c r="CB61" i="1"/>
  <c r="CA61" i="1"/>
  <c r="CB59" i="1"/>
  <c r="CA59" i="1"/>
  <c r="CB57" i="1"/>
  <c r="CA57" i="1"/>
  <c r="CB55" i="1"/>
  <c r="CA55" i="1"/>
  <c r="CB53" i="1"/>
  <c r="CB51" i="1"/>
  <c r="CA51" i="1"/>
  <c r="CB45" i="1"/>
  <c r="CA45" i="1"/>
  <c r="CB43" i="1"/>
  <c r="CA43" i="1"/>
  <c r="CB41" i="1"/>
  <c r="CA41" i="1"/>
  <c r="CB39" i="1"/>
  <c r="CA39" i="1"/>
  <c r="CB34" i="1"/>
  <c r="CA34" i="1"/>
  <c r="CB29" i="1"/>
  <c r="CA29" i="1"/>
  <c r="CB27" i="1"/>
  <c r="CA27" i="1"/>
  <c r="CB25" i="1"/>
  <c r="CA25" i="1"/>
  <c r="CB22" i="1"/>
  <c r="CA22" i="1"/>
  <c r="CB20" i="1"/>
  <c r="CA20" i="1"/>
  <c r="CB17" i="1"/>
  <c r="CA17" i="1"/>
  <c r="CB15" i="1"/>
  <c r="CA15" i="1"/>
  <c r="CB12" i="1"/>
  <c r="CA12" i="1"/>
  <c r="CB8" i="1"/>
  <c r="CA8" i="1"/>
  <c r="CB6" i="1"/>
  <c r="CA6" i="1"/>
  <c r="CB4" i="1"/>
  <c r="CA4" i="1"/>
  <c r="BJ81" i="1"/>
  <c r="BJ79" i="1"/>
  <c r="BJ77" i="1"/>
  <c r="BJ75" i="1"/>
  <c r="BJ73" i="1"/>
  <c r="BJ71" i="1"/>
  <c r="BJ68" i="1"/>
  <c r="BJ65" i="1"/>
  <c r="BJ63" i="1"/>
  <c r="BJ61" i="1"/>
  <c r="BJ59" i="1"/>
  <c r="BJ57" i="1"/>
  <c r="BJ55" i="1"/>
  <c r="BJ53" i="1"/>
  <c r="BJ51" i="1"/>
  <c r="BJ45" i="1"/>
  <c r="BJ43" i="1"/>
  <c r="BJ41" i="1"/>
  <c r="BJ39" i="1"/>
  <c r="BJ34" i="1"/>
  <c r="BJ29" i="1"/>
  <c r="BJ27" i="1"/>
  <c r="BJ25" i="1"/>
  <c r="BJ22" i="1"/>
  <c r="BJ20" i="1"/>
  <c r="BJ17" i="1"/>
  <c r="BJ15" i="1"/>
  <c r="BJ12" i="1"/>
  <c r="BJ8" i="1"/>
  <c r="BJ6" i="1"/>
  <c r="BJ4" i="1"/>
  <c r="BS68" i="1"/>
  <c r="BS65" i="1"/>
  <c r="BS63" i="1"/>
  <c r="BS61" i="1"/>
  <c r="BS59" i="1"/>
  <c r="BS55" i="1"/>
  <c r="BS45" i="1"/>
  <c r="BS43" i="1"/>
  <c r="BS41" i="1"/>
  <c r="BS39" i="1"/>
  <c r="BS34" i="1"/>
  <c r="BS29" i="1"/>
  <c r="BS27" i="1"/>
  <c r="BS25" i="1"/>
  <c r="BS22" i="1"/>
  <c r="BS20" i="1"/>
  <c r="BS17" i="1"/>
  <c r="BS15" i="1"/>
  <c r="BS12" i="1"/>
  <c r="BS8" i="1"/>
  <c r="BS6" i="1"/>
  <c r="BS4" i="1"/>
  <c r="BS211" i="2"/>
  <c r="BS209" i="2"/>
  <c r="BS204" i="2"/>
  <c r="BS202" i="2"/>
  <c r="BS200" i="2"/>
  <c r="BS198" i="2"/>
  <c r="BS196" i="2"/>
  <c r="BS194" i="2"/>
  <c r="BS192" i="2"/>
  <c r="BS190" i="2"/>
  <c r="BS188" i="2"/>
  <c r="BS186" i="2"/>
  <c r="BS183" i="2"/>
  <c r="BS181" i="2"/>
  <c r="BS179" i="2"/>
  <c r="BS177" i="2"/>
  <c r="BS175" i="2"/>
  <c r="BS173" i="2"/>
  <c r="BS167" i="2"/>
  <c r="BS165" i="2"/>
  <c r="BS161" i="2"/>
  <c r="BS159" i="2"/>
  <c r="BS157" i="2"/>
  <c r="BS153" i="2"/>
  <c r="BS137" i="2"/>
  <c r="BS135" i="2"/>
  <c r="BS133" i="2"/>
  <c r="BS131" i="2"/>
  <c r="BS127" i="2"/>
  <c r="BS123" i="2"/>
  <c r="BS121" i="2"/>
  <c r="BS119" i="2"/>
  <c r="BS117" i="2"/>
  <c r="BS115" i="2"/>
  <c r="BS113" i="2"/>
  <c r="BS111" i="2"/>
  <c r="BS109" i="2"/>
  <c r="BS107" i="2"/>
  <c r="BS104" i="2"/>
  <c r="BS100" i="2"/>
  <c r="BS98" i="2"/>
  <c r="BS96" i="2"/>
  <c r="BS91" i="2"/>
  <c r="BS87" i="2"/>
  <c r="BS84" i="2"/>
  <c r="BS82" i="2"/>
  <c r="BS80" i="2"/>
  <c r="BS78" i="2"/>
  <c r="BS74" i="2"/>
  <c r="BS71" i="2"/>
  <c r="BS69" i="2"/>
  <c r="BS66" i="2"/>
  <c r="BS63" i="2"/>
  <c r="BS60" i="2"/>
  <c r="BS58" i="2"/>
  <c r="BS56" i="2"/>
  <c r="BS54" i="2"/>
  <c r="BS51" i="2"/>
  <c r="BS48" i="2"/>
  <c r="BS42" i="2"/>
  <c r="BS37" i="2"/>
  <c r="BS35" i="2"/>
  <c r="BS29" i="2"/>
  <c r="BS24" i="2"/>
  <c r="BS20" i="2"/>
  <c r="BS15" i="2"/>
  <c r="BS11" i="2"/>
  <c r="BS4" i="2"/>
  <c r="BR127" i="2"/>
  <c r="BR131" i="2"/>
  <c r="BR133" i="2"/>
  <c r="BR135" i="2"/>
  <c r="BR137" i="2"/>
  <c r="BR153" i="2"/>
  <c r="BR4" i="2"/>
  <c r="BR11" i="2"/>
  <c r="BR15" i="2"/>
  <c r="BR20" i="2"/>
  <c r="BR24" i="2"/>
  <c r="BR29" i="2"/>
  <c r="BR35" i="2"/>
  <c r="BR37" i="2"/>
  <c r="BR42" i="2"/>
  <c r="BR48" i="2"/>
  <c r="BR51" i="2"/>
  <c r="BR54" i="2"/>
  <c r="BR56" i="2"/>
  <c r="BR58" i="2"/>
  <c r="BR60" i="2"/>
  <c r="BR63" i="2"/>
  <c r="BR66" i="2"/>
  <c r="BR69" i="2"/>
  <c r="BR71" i="2"/>
  <c r="BR74" i="2"/>
  <c r="BR78" i="2"/>
  <c r="BR80" i="2"/>
  <c r="BR82" i="2"/>
  <c r="BR84" i="2"/>
  <c r="BR87" i="2"/>
  <c r="BR91" i="2"/>
  <c r="BR96" i="2"/>
  <c r="BR98" i="2"/>
  <c r="BR100" i="2"/>
  <c r="BR104" i="2"/>
  <c r="BR107" i="2"/>
  <c r="BR109" i="2"/>
  <c r="BR111" i="2"/>
  <c r="BR113" i="2"/>
  <c r="BR115" i="2"/>
  <c r="BR117" i="2"/>
  <c r="BR119" i="2"/>
  <c r="BR121" i="2"/>
  <c r="BR123" i="2"/>
  <c r="BR181" i="2"/>
  <c r="BR179" i="2"/>
  <c r="BR177" i="2"/>
  <c r="BR175" i="2"/>
  <c r="BR183" i="2"/>
  <c r="BR173" i="2"/>
  <c r="BR157" i="2"/>
  <c r="BR159" i="2"/>
  <c r="BR161" i="2"/>
  <c r="BR165" i="2"/>
  <c r="BR167" i="2"/>
  <c r="BR186" i="2"/>
  <c r="BR188" i="2"/>
  <c r="BR190" i="2"/>
  <c r="BR192" i="2"/>
  <c r="BR194" i="2"/>
  <c r="BR196" i="2"/>
  <c r="BR198" i="2"/>
  <c r="BR200" i="2"/>
  <c r="BR202" i="2"/>
  <c r="BR204" i="2"/>
  <c r="BR209" i="2"/>
  <c r="BR211" i="2"/>
  <c r="BR4" i="1"/>
  <c r="BR6" i="1"/>
  <c r="BR8" i="1"/>
  <c r="BR12" i="1"/>
  <c r="BR15" i="1"/>
  <c r="BR17" i="1"/>
  <c r="BR20" i="1"/>
  <c r="BR22" i="1"/>
  <c r="BR25" i="1"/>
  <c r="BR27" i="1"/>
  <c r="BR29" i="1"/>
  <c r="BR34" i="1"/>
  <c r="BR39" i="1"/>
  <c r="BR41" i="1"/>
  <c r="BR43" i="1"/>
  <c r="BR45" i="1"/>
  <c r="BR55" i="1"/>
  <c r="BR59" i="1"/>
  <c r="BR61" i="1"/>
  <c r="BR63" i="1"/>
  <c r="BR68" i="1"/>
  <c r="BR65" i="1"/>
  <c r="CB81" i="1" l="1"/>
  <c r="CB79" i="1"/>
  <c r="CA206" i="2"/>
  <c r="CA170" i="2"/>
  <c r="CA53" i="1"/>
  <c r="CA71" i="1"/>
  <c r="BH77" i="1"/>
  <c r="BK77" i="1"/>
  <c r="BS77" i="1" s="1"/>
  <c r="BK81" i="1"/>
  <c r="BS81" i="1" s="1"/>
  <c r="BK79" i="1"/>
  <c r="BK75" i="1"/>
  <c r="BS75" i="1" s="1"/>
  <c r="BK73" i="1"/>
  <c r="BS73" i="1" s="1"/>
  <c r="BK71" i="1"/>
  <c r="BS71" i="1" s="1"/>
  <c r="BK57" i="1"/>
  <c r="BS57" i="1" s="1"/>
  <c r="BK53" i="1"/>
  <c r="BS53" i="1" s="1"/>
  <c r="BK51" i="1"/>
  <c r="BS51" i="1" s="1"/>
  <c r="BK206" i="2"/>
  <c r="BS206" i="2" s="1"/>
  <c r="BK170" i="2"/>
  <c r="BS170" i="2" s="1"/>
  <c r="A82" i="1"/>
  <c r="BI81" i="1"/>
  <c r="BE81" i="1"/>
  <c r="BD81" i="1"/>
  <c r="AY81" i="1"/>
  <c r="AX81" i="1"/>
  <c r="A81" i="1"/>
  <c r="A80" i="1"/>
  <c r="BI79" i="1"/>
  <c r="BE79" i="1"/>
  <c r="BD79" i="1"/>
  <c r="AY79" i="1"/>
  <c r="AX79" i="1"/>
  <c r="A79" i="1"/>
  <c r="A78" i="1"/>
  <c r="BI77" i="1"/>
  <c r="BE77" i="1"/>
  <c r="BD77" i="1"/>
  <c r="AY77" i="1"/>
  <c r="AX77" i="1"/>
  <c r="A77" i="1"/>
  <c r="BR77" i="1" l="1"/>
  <c r="BR51" i="1"/>
  <c r="BR53" i="1"/>
  <c r="BR57" i="1"/>
  <c r="BR71" i="1"/>
  <c r="BR73" i="1"/>
  <c r="BR75" i="1"/>
  <c r="BR79" i="1"/>
  <c r="BR81" i="1"/>
  <c r="BH206" i="2"/>
  <c r="BG206" i="2"/>
  <c r="BR206" i="2" s="1"/>
  <c r="BH170" i="2"/>
  <c r="BG170" i="2"/>
  <c r="BR170" i="2" s="1"/>
  <c r="A3" i="19" l="1"/>
  <c r="A4" i="19"/>
  <c r="A5" i="19"/>
  <c r="A6" i="19"/>
  <c r="A7" i="19"/>
  <c r="A8" i="19"/>
  <c r="A9" i="19"/>
  <c r="A10" i="19"/>
  <c r="A11" i="19"/>
  <c r="A12" i="19"/>
  <c r="A13" i="19"/>
  <c r="A14" i="19"/>
  <c r="A15" i="19"/>
  <c r="A16" i="19"/>
  <c r="A17" i="19"/>
  <c r="A18" i="19"/>
  <c r="A19" i="19"/>
  <c r="A20" i="19"/>
  <c r="A21" i="19"/>
  <c r="A22" i="19"/>
  <c r="A23" i="19"/>
  <c r="A24" i="19"/>
  <c r="A25" i="19"/>
  <c r="A26" i="19"/>
  <c r="A2" i="19"/>
  <c r="I3" i="19" l="1"/>
  <c r="I4" i="19"/>
  <c r="I5" i="19"/>
  <c r="I6" i="19"/>
  <c r="I7" i="19"/>
  <c r="I8" i="19"/>
  <c r="I9" i="19"/>
  <c r="I10" i="19"/>
  <c r="I11" i="19"/>
  <c r="I12" i="19"/>
  <c r="I13" i="19"/>
  <c r="I14" i="19"/>
  <c r="I15" i="19"/>
  <c r="I16" i="19"/>
  <c r="I17" i="19"/>
  <c r="I18" i="19"/>
  <c r="I19" i="19"/>
  <c r="I20" i="19"/>
  <c r="I21" i="19"/>
  <c r="I22" i="19"/>
  <c r="I23" i="19"/>
  <c r="I24" i="19"/>
  <c r="I25" i="19"/>
  <c r="I26" i="19"/>
  <c r="BJ211" i="2" l="1"/>
  <c r="BJ209" i="2"/>
  <c r="BJ204" i="2"/>
  <c r="BJ202" i="2"/>
  <c r="BJ200" i="2"/>
  <c r="BJ198" i="2"/>
  <c r="BJ196" i="2"/>
  <c r="BJ167" i="2"/>
  <c r="BJ186" i="2"/>
  <c r="BJ188" i="2"/>
  <c r="BJ190" i="2"/>
  <c r="BJ192" i="2"/>
  <c r="BJ194" i="2"/>
  <c r="BJ165" i="2"/>
  <c r="BJ161" i="2"/>
  <c r="BJ159" i="2"/>
  <c r="BJ157" i="2"/>
  <c r="BJ173" i="2"/>
  <c r="BJ183" i="2"/>
  <c r="BJ175" i="2"/>
  <c r="BJ177" i="2"/>
  <c r="BJ179" i="2"/>
  <c r="BJ181" i="2"/>
  <c r="BJ123" i="2"/>
  <c r="BJ121" i="2"/>
  <c r="BJ119" i="2"/>
  <c r="BJ117" i="2"/>
  <c r="BJ115" i="2"/>
  <c r="BJ113" i="2"/>
  <c r="BJ111" i="2"/>
  <c r="BJ109" i="2"/>
  <c r="BJ107" i="2"/>
  <c r="BJ104" i="2"/>
  <c r="BJ100" i="2"/>
  <c r="BJ98" i="2"/>
  <c r="BJ96" i="2"/>
  <c r="BJ91" i="2"/>
  <c r="BJ87" i="2"/>
  <c r="BJ84" i="2"/>
  <c r="BJ82" i="2"/>
  <c r="BJ80" i="2"/>
  <c r="BJ78" i="2"/>
  <c r="BJ74" i="2"/>
  <c r="BJ69" i="2"/>
  <c r="BJ71" i="2"/>
  <c r="BJ66" i="2"/>
  <c r="BJ63" i="2"/>
  <c r="BJ60" i="2"/>
  <c r="BJ58" i="2"/>
  <c r="BJ56" i="2"/>
  <c r="BJ54" i="2"/>
  <c r="BJ51" i="2"/>
  <c r="BJ48" i="2"/>
  <c r="BJ42" i="2"/>
  <c r="BJ37" i="2"/>
  <c r="BJ35" i="2"/>
  <c r="BJ29" i="2"/>
  <c r="BJ24" i="2"/>
  <c r="BJ20" i="2"/>
  <c r="BJ15" i="2"/>
  <c r="BJ11" i="2"/>
  <c r="BJ4" i="2"/>
  <c r="AD43" i="1" l="1"/>
  <c r="BI211" i="2" l="1"/>
  <c r="BI209" i="2"/>
  <c r="BF206" i="2"/>
  <c r="BJ206" i="2" s="1"/>
  <c r="BI204" i="2"/>
  <c r="BI202" i="2"/>
  <c r="BI200" i="2"/>
  <c r="BI198" i="2"/>
  <c r="BI196" i="2"/>
  <c r="BI194" i="2"/>
  <c r="BI192" i="2"/>
  <c r="BI190" i="2"/>
  <c r="BI188" i="2"/>
  <c r="BI186" i="2"/>
  <c r="BI167" i="2"/>
  <c r="BI165" i="2"/>
  <c r="BI161" i="2"/>
  <c r="BI159" i="2"/>
  <c r="BF170" i="2"/>
  <c r="BI157" i="2"/>
  <c r="BI173" i="2"/>
  <c r="BI183" i="2"/>
  <c r="BI175" i="2"/>
  <c r="BI177" i="2"/>
  <c r="BI179" i="2"/>
  <c r="BI181" i="2"/>
  <c r="BI123" i="2"/>
  <c r="BI121" i="2"/>
  <c r="BI119" i="2"/>
  <c r="BI117" i="2"/>
  <c r="BI115" i="2"/>
  <c r="BI113" i="2"/>
  <c r="BI111" i="2"/>
  <c r="BI109" i="2"/>
  <c r="BI107" i="2"/>
  <c r="BI104" i="2"/>
  <c r="BI100" i="2"/>
  <c r="BI98" i="2"/>
  <c r="BI96" i="2"/>
  <c r="BI91" i="2"/>
  <c r="BI87" i="2"/>
  <c r="BI84" i="2"/>
  <c r="BI82" i="2"/>
  <c r="BI80" i="2"/>
  <c r="BI78" i="2"/>
  <c r="BI74" i="2"/>
  <c r="BI71" i="2"/>
  <c r="BI69" i="2"/>
  <c r="BI66" i="2"/>
  <c r="BI63" i="2"/>
  <c r="BI60" i="2"/>
  <c r="BI58" i="2"/>
  <c r="BI56" i="2"/>
  <c r="BI54" i="2"/>
  <c r="BI51" i="2"/>
  <c r="BI48" i="2"/>
  <c r="BI42" i="2"/>
  <c r="BI37" i="2"/>
  <c r="BI35" i="2"/>
  <c r="BI29" i="2"/>
  <c r="BI24" i="2"/>
  <c r="BI20" i="2"/>
  <c r="BI15" i="2"/>
  <c r="BI11" i="2"/>
  <c r="BI4" i="2"/>
  <c r="BI75" i="1"/>
  <c r="BI73" i="1"/>
  <c r="BI71" i="1"/>
  <c r="BI65" i="1"/>
  <c r="BI68" i="1"/>
  <c r="BI63" i="1"/>
  <c r="BI61" i="1"/>
  <c r="BI59" i="1"/>
  <c r="BI57" i="1"/>
  <c r="BI53" i="1"/>
  <c r="BI51" i="1"/>
  <c r="BI55" i="1"/>
  <c r="BI45" i="1"/>
  <c r="BI43" i="1"/>
  <c r="BI41" i="1"/>
  <c r="BI39" i="1"/>
  <c r="BI34" i="1"/>
  <c r="BI29" i="1"/>
  <c r="BI27" i="1"/>
  <c r="BI25" i="1"/>
  <c r="BI22" i="1"/>
  <c r="BI20" i="1"/>
  <c r="BI17" i="1"/>
  <c r="BI15" i="1"/>
  <c r="BI12" i="1"/>
  <c r="BI8" i="1"/>
  <c r="BI6" i="1"/>
  <c r="BI4" i="1"/>
  <c r="BI170" i="2" l="1"/>
  <c r="BJ170" i="2"/>
  <c r="BI206" i="2"/>
  <c r="I3" i="18"/>
  <c r="I4" i="18"/>
  <c r="I6" i="18"/>
  <c r="I7" i="18"/>
  <c r="I8" i="18"/>
  <c r="I9" i="18"/>
  <c r="I11" i="18"/>
  <c r="I12" i="18"/>
  <c r="I13" i="18"/>
  <c r="I14" i="18"/>
  <c r="I15" i="18"/>
  <c r="I16" i="18"/>
  <c r="I17" i="18"/>
  <c r="I18" i="18"/>
  <c r="I19" i="18"/>
  <c r="I20" i="18"/>
  <c r="I21" i="18"/>
  <c r="I22" i="18"/>
  <c r="I23" i="18"/>
  <c r="I24" i="18"/>
  <c r="I2" i="18"/>
  <c r="T3" i="18"/>
  <c r="T4" i="18"/>
  <c r="T5" i="18"/>
  <c r="T6" i="18"/>
  <c r="T7" i="18"/>
  <c r="T8" i="18"/>
  <c r="T9" i="18"/>
  <c r="T10" i="18"/>
  <c r="T11" i="18"/>
  <c r="T12" i="18"/>
  <c r="T13" i="18"/>
  <c r="T14" i="18"/>
  <c r="T15" i="18"/>
  <c r="T16" i="18"/>
  <c r="T17" i="18"/>
  <c r="T18" i="18"/>
  <c r="T19" i="18"/>
  <c r="T20" i="18"/>
  <c r="T21" i="18"/>
  <c r="T22" i="18"/>
  <c r="T23" i="18"/>
  <c r="T24" i="18"/>
  <c r="T2" i="18"/>
  <c r="A3" i="18"/>
  <c r="A4" i="18"/>
  <c r="A5" i="18"/>
  <c r="A6" i="18"/>
  <c r="A7" i="18"/>
  <c r="A8" i="18"/>
  <c r="A9" i="18"/>
  <c r="A10" i="18"/>
  <c r="A11" i="18"/>
  <c r="A12" i="18"/>
  <c r="A13" i="18"/>
  <c r="A14" i="18"/>
  <c r="A15" i="18"/>
  <c r="A16" i="18"/>
  <c r="A17" i="18"/>
  <c r="A18" i="18"/>
  <c r="A19" i="18"/>
  <c r="A20" i="18"/>
  <c r="A21" i="18"/>
  <c r="A22" i="18"/>
  <c r="A23" i="18"/>
  <c r="A24" i="18"/>
  <c r="A2" i="18"/>
  <c r="A3" i="17" l="1"/>
  <c r="A4" i="17"/>
  <c r="A5" i="17"/>
  <c r="A6" i="17"/>
  <c r="A7" i="17"/>
  <c r="A8" i="17"/>
  <c r="A9" i="17"/>
  <c r="A10" i="17"/>
  <c r="A11" i="17"/>
  <c r="A12" i="17"/>
  <c r="A13" i="17"/>
  <c r="A14" i="17"/>
  <c r="A15" i="17"/>
  <c r="A16" i="17"/>
  <c r="A17" i="17"/>
  <c r="A18" i="17"/>
  <c r="A19" i="17"/>
  <c r="A20" i="17"/>
  <c r="A21" i="17"/>
  <c r="A22" i="17"/>
  <c r="A23" i="17"/>
  <c r="A24" i="17"/>
  <c r="A25" i="17"/>
  <c r="A26" i="17"/>
  <c r="A27" i="17"/>
  <c r="A2" i="17"/>
  <c r="T3" i="17"/>
  <c r="T4" i="17"/>
  <c r="T5" i="17"/>
  <c r="T6" i="17"/>
  <c r="T7" i="17"/>
  <c r="T8" i="17"/>
  <c r="T9" i="17"/>
  <c r="T10" i="17"/>
  <c r="T11" i="17"/>
  <c r="T12" i="17"/>
  <c r="T13" i="17"/>
  <c r="T14" i="17"/>
  <c r="T15" i="17"/>
  <c r="T16" i="17"/>
  <c r="T17" i="17"/>
  <c r="T18" i="17"/>
  <c r="T19" i="17"/>
  <c r="T20" i="17"/>
  <c r="T21" i="17"/>
  <c r="T22" i="17"/>
  <c r="T23" i="17"/>
  <c r="T24" i="17"/>
  <c r="T25" i="17"/>
  <c r="T26" i="17"/>
  <c r="T27" i="17"/>
  <c r="T2" i="17"/>
  <c r="BE211" i="2" l="1"/>
  <c r="BE209" i="2"/>
  <c r="BE204" i="2"/>
  <c r="BE202" i="2"/>
  <c r="BE200" i="2"/>
  <c r="BE198" i="2"/>
  <c r="BE196" i="2"/>
  <c r="BE192" i="2"/>
  <c r="BE190" i="2"/>
  <c r="BE194" i="2"/>
  <c r="BE188" i="2"/>
  <c r="BE186" i="2"/>
  <c r="BE167" i="2"/>
  <c r="BE165" i="2"/>
  <c r="BE161" i="2"/>
  <c r="BE159" i="2"/>
  <c r="BE173" i="2"/>
  <c r="BE175" i="2"/>
  <c r="BE177" i="2"/>
  <c r="BE157" i="2"/>
  <c r="BE183" i="2"/>
  <c r="BE179" i="2"/>
  <c r="BE181" i="2"/>
  <c r="BE123" i="2"/>
  <c r="BE121" i="2"/>
  <c r="BE119" i="2"/>
  <c r="BE117" i="2"/>
  <c r="BE115" i="2"/>
  <c r="BE113" i="2"/>
  <c r="BE111" i="2"/>
  <c r="BE109" i="2"/>
  <c r="BE107" i="2"/>
  <c r="BE104" i="2"/>
  <c r="BE100" i="2"/>
  <c r="BE98" i="2"/>
  <c r="BE96" i="2"/>
  <c r="BE91" i="2"/>
  <c r="BE87" i="2"/>
  <c r="BE84" i="2"/>
  <c r="BE82" i="2"/>
  <c r="BE80" i="2"/>
  <c r="BE78" i="2"/>
  <c r="BE74" i="2"/>
  <c r="BE71" i="2"/>
  <c r="BE69" i="2"/>
  <c r="BE66" i="2"/>
  <c r="BE63" i="2"/>
  <c r="BE60" i="2"/>
  <c r="BE58" i="2"/>
  <c r="BE56" i="2"/>
  <c r="BE54" i="2"/>
  <c r="BE51" i="2"/>
  <c r="BE48" i="2"/>
  <c r="BE42" i="2"/>
  <c r="BE37" i="2"/>
  <c r="BE35" i="2"/>
  <c r="BE29" i="2"/>
  <c r="BE24" i="2"/>
  <c r="BE20" i="2"/>
  <c r="BE15" i="2"/>
  <c r="BE11" i="2"/>
  <c r="BE4" i="2"/>
  <c r="BE75" i="1"/>
  <c r="BE73" i="1"/>
  <c r="BE71" i="1"/>
  <c r="BE65" i="1"/>
  <c r="BE68" i="1"/>
  <c r="BE63" i="1"/>
  <c r="BE61" i="1"/>
  <c r="BE59" i="1"/>
  <c r="BE57" i="1"/>
  <c r="BE53" i="1"/>
  <c r="BE51" i="1"/>
  <c r="BE49" i="1"/>
  <c r="BE55" i="1"/>
  <c r="BE45" i="1"/>
  <c r="BE43" i="1"/>
  <c r="BE41" i="1"/>
  <c r="BE39" i="1"/>
  <c r="BE34" i="1"/>
  <c r="BE29" i="1"/>
  <c r="BE27" i="1"/>
  <c r="BE25" i="1"/>
  <c r="BE22" i="1"/>
  <c r="BE20" i="1"/>
  <c r="BE17" i="1"/>
  <c r="BE15" i="1"/>
  <c r="BE12" i="1"/>
  <c r="BE8" i="1"/>
  <c r="BE6" i="1"/>
  <c r="BE4" i="1"/>
  <c r="AT4" i="1" l="1"/>
  <c r="AZ206" i="2"/>
  <c r="BE206" i="2" s="1"/>
  <c r="BD211" i="2" l="1"/>
  <c r="BD209" i="2"/>
  <c r="BD206" i="2"/>
  <c r="BD204" i="2"/>
  <c r="BD202" i="2"/>
  <c r="BD200" i="2"/>
  <c r="BD198" i="2"/>
  <c r="BD196" i="2"/>
  <c r="BD194" i="2"/>
  <c r="BD192" i="2"/>
  <c r="BD190" i="2"/>
  <c r="BD188" i="2"/>
  <c r="BD186" i="2"/>
  <c r="BD167" i="2"/>
  <c r="BD165" i="2"/>
  <c r="BD161" i="2"/>
  <c r="BD159" i="2"/>
  <c r="AZ170" i="2"/>
  <c r="BE170" i="2" s="1"/>
  <c r="BD157" i="2"/>
  <c r="BD173" i="2"/>
  <c r="BD183" i="2"/>
  <c r="BD175" i="2"/>
  <c r="BD177" i="2"/>
  <c r="BD179" i="2"/>
  <c r="BD181" i="2"/>
  <c r="BD123" i="2"/>
  <c r="BD121" i="2"/>
  <c r="BD119" i="2"/>
  <c r="BD117" i="2"/>
  <c r="BD115" i="2"/>
  <c r="BD113" i="2"/>
  <c r="BD111" i="2"/>
  <c r="BD109" i="2"/>
  <c r="BD107" i="2"/>
  <c r="BD104" i="2"/>
  <c r="BD100" i="2"/>
  <c r="BD98" i="2"/>
  <c r="BD96" i="2"/>
  <c r="BD91" i="2"/>
  <c r="BD87" i="2"/>
  <c r="BD84" i="2"/>
  <c r="BD82" i="2"/>
  <c r="BD80" i="2"/>
  <c r="BD78" i="2"/>
  <c r="BD74" i="2"/>
  <c r="BD71" i="2"/>
  <c r="BD69" i="2"/>
  <c r="BD66" i="2"/>
  <c r="BD63" i="2"/>
  <c r="BD60" i="2"/>
  <c r="BD58" i="2"/>
  <c r="BD56" i="2"/>
  <c r="BD54" i="2"/>
  <c r="BD51" i="2"/>
  <c r="BD48" i="2"/>
  <c r="BD42" i="2"/>
  <c r="BD37" i="2"/>
  <c r="BD35" i="2"/>
  <c r="BD29" i="2"/>
  <c r="BD24" i="2"/>
  <c r="BD20" i="2"/>
  <c r="BD15" i="2"/>
  <c r="BD11" i="2"/>
  <c r="BD4" i="2"/>
  <c r="BD75" i="1"/>
  <c r="BD73" i="1"/>
  <c r="BD71" i="1"/>
  <c r="BD65" i="1"/>
  <c r="BD68" i="1"/>
  <c r="BD63" i="1"/>
  <c r="BD61" i="1"/>
  <c r="BD59" i="1"/>
  <c r="BD57" i="1"/>
  <c r="BD53" i="1"/>
  <c r="BD51" i="1"/>
  <c r="BD55" i="1"/>
  <c r="BD45" i="1"/>
  <c r="BD43" i="1"/>
  <c r="BD41" i="1"/>
  <c r="BD39" i="1"/>
  <c r="BD34" i="1"/>
  <c r="BD29" i="1"/>
  <c r="BD27" i="1"/>
  <c r="BD25" i="1"/>
  <c r="BD22" i="1"/>
  <c r="BD20" i="1"/>
  <c r="BD17" i="1"/>
  <c r="BD15" i="1"/>
  <c r="BD12" i="1"/>
  <c r="BD8" i="1"/>
  <c r="BD6" i="1"/>
  <c r="BD4" i="1"/>
  <c r="BD170" i="2" l="1"/>
  <c r="AY206" i="2" l="1"/>
  <c r="AX206" i="2"/>
  <c r="AY209" i="2"/>
  <c r="AX209" i="2"/>
  <c r="AY211" i="2"/>
  <c r="AX211" i="2"/>
  <c r="A76" i="1"/>
  <c r="AY75" i="1"/>
  <c r="AX75" i="1"/>
  <c r="A75" i="1"/>
  <c r="AY73" i="1"/>
  <c r="AY71" i="1"/>
  <c r="AX73" i="1"/>
  <c r="AX71" i="1"/>
  <c r="Q3" i="16" l="1"/>
  <c r="Q4" i="16"/>
  <c r="Q5" i="16"/>
  <c r="Q6" i="16"/>
  <c r="Q7" i="16"/>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2" i="16"/>
  <c r="A3" i="16" l="1"/>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2" i="16"/>
  <c r="K3" i="15" l="1"/>
  <c r="K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2" i="15"/>
  <c r="AY204" i="2" l="1"/>
  <c r="AX204" i="2"/>
  <c r="AY202" i="2"/>
  <c r="AX202" i="2"/>
  <c r="AY200" i="2"/>
  <c r="AX200" i="2"/>
  <c r="AY198" i="2"/>
  <c r="AX198" i="2"/>
  <c r="AY65" i="1"/>
  <c r="AX65" i="1"/>
  <c r="AY68" i="1"/>
  <c r="AX68" i="1"/>
  <c r="AY63" i="1"/>
  <c r="AX63" i="1"/>
  <c r="AY61" i="1"/>
  <c r="AX61" i="1"/>
  <c r="AY45" i="1"/>
  <c r="AX45" i="1"/>
  <c r="AY55" i="1"/>
  <c r="AX55" i="1"/>
  <c r="AY51" i="1"/>
  <c r="AX51" i="1"/>
  <c r="AY53" i="1"/>
  <c r="AX53" i="1"/>
  <c r="AX57" i="1"/>
  <c r="AY57" i="1"/>
  <c r="P3" i="12" l="1"/>
  <c r="P4" i="12"/>
  <c r="P5" i="12"/>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2" i="12"/>
  <c r="AY196" i="2" l="1"/>
  <c r="AY194" i="2"/>
  <c r="AY192" i="2"/>
  <c r="AY190" i="2"/>
  <c r="AY188" i="2"/>
  <c r="AY186" i="2"/>
  <c r="AY165" i="2"/>
  <c r="AY167" i="2"/>
  <c r="AY161" i="2"/>
  <c r="AY159" i="2"/>
  <c r="AY157" i="2"/>
  <c r="AY173" i="2"/>
  <c r="AY183" i="2"/>
  <c r="AY175" i="2"/>
  <c r="AY177" i="2"/>
  <c r="AY179" i="2"/>
  <c r="AY181" i="2"/>
  <c r="AY123" i="2"/>
  <c r="AY121" i="2"/>
  <c r="AY119" i="2"/>
  <c r="AY117" i="2"/>
  <c r="AY115" i="2"/>
  <c r="AY113" i="2"/>
  <c r="AY111" i="2"/>
  <c r="AY109" i="2"/>
  <c r="AY107" i="2"/>
  <c r="AY104" i="2"/>
  <c r="AY100" i="2"/>
  <c r="AY98" i="2"/>
  <c r="AY96" i="2"/>
  <c r="AY91" i="2"/>
  <c r="AY87" i="2"/>
  <c r="AY84" i="2"/>
  <c r="AY82" i="2"/>
  <c r="AY80" i="2"/>
  <c r="AY78" i="2"/>
  <c r="AY74" i="2"/>
  <c r="AY71" i="2"/>
  <c r="AY69" i="2"/>
  <c r="AY66" i="2"/>
  <c r="AY63" i="2"/>
  <c r="AY60" i="2"/>
  <c r="AY58" i="2"/>
  <c r="AY56" i="2"/>
  <c r="AY54" i="2"/>
  <c r="AY51" i="2"/>
  <c r="AY48" i="2"/>
  <c r="AY42" i="2"/>
  <c r="AY37" i="2"/>
  <c r="AY35" i="2"/>
  <c r="AY29" i="2"/>
  <c r="AY24" i="2"/>
  <c r="AY20" i="2"/>
  <c r="AY15" i="2"/>
  <c r="AY11" i="2"/>
  <c r="AY59" i="1"/>
  <c r="AY43" i="1"/>
  <c r="AY41" i="1"/>
  <c r="AY39" i="1"/>
  <c r="AY34" i="1"/>
  <c r="AY29" i="1"/>
  <c r="AY27" i="1"/>
  <c r="AY25" i="1"/>
  <c r="AY22" i="1"/>
  <c r="AY20" i="1"/>
  <c r="AY17" i="1"/>
  <c r="AY15" i="1"/>
  <c r="AY12" i="1"/>
  <c r="AY8" i="1"/>
  <c r="AY6" i="1"/>
  <c r="AY4" i="2"/>
  <c r="AY4" i="1"/>
  <c r="AX196" i="2" l="1"/>
  <c r="AX194" i="2"/>
  <c r="AX192" i="2"/>
  <c r="AX190" i="2"/>
  <c r="AX188" i="2"/>
  <c r="AX186" i="2"/>
  <c r="AX167" i="2"/>
  <c r="AX165" i="2"/>
  <c r="AX161" i="2"/>
  <c r="AX159" i="2"/>
  <c r="AU170" i="2"/>
  <c r="AX157" i="2"/>
  <c r="AX173" i="2"/>
  <c r="AX183" i="2"/>
  <c r="AX175" i="2"/>
  <c r="AX177" i="2"/>
  <c r="AX179" i="2"/>
  <c r="AX181" i="2"/>
  <c r="AX123" i="2"/>
  <c r="AX121" i="2"/>
  <c r="AX119" i="2"/>
  <c r="AX117" i="2"/>
  <c r="AX115" i="2"/>
  <c r="AX113" i="2"/>
  <c r="AX111" i="2"/>
  <c r="AX109" i="2"/>
  <c r="AX107" i="2"/>
  <c r="AX104" i="2"/>
  <c r="AX100" i="2"/>
  <c r="AX98" i="2"/>
  <c r="AX96" i="2"/>
  <c r="AX91" i="2"/>
  <c r="AX87" i="2"/>
  <c r="AX84" i="2"/>
  <c r="AX82" i="2"/>
  <c r="AX80" i="2"/>
  <c r="AX78" i="2"/>
  <c r="AX74" i="2"/>
  <c r="AX71" i="2"/>
  <c r="AX69" i="2"/>
  <c r="AX66" i="2"/>
  <c r="AX63" i="2"/>
  <c r="AX60" i="2"/>
  <c r="AX58" i="2"/>
  <c r="AX56" i="2"/>
  <c r="AX54" i="2"/>
  <c r="AX51" i="2"/>
  <c r="AX48" i="2"/>
  <c r="AX42" i="2"/>
  <c r="AX37" i="2"/>
  <c r="AX35" i="2"/>
  <c r="AX29" i="2"/>
  <c r="AX24" i="2"/>
  <c r="AX20" i="2"/>
  <c r="AX15" i="2"/>
  <c r="AX11" i="2"/>
  <c r="AX4" i="2"/>
  <c r="AX59" i="1"/>
  <c r="AX43" i="1"/>
  <c r="AX41" i="1"/>
  <c r="AX39" i="1"/>
  <c r="AX34" i="1"/>
  <c r="AX29" i="1"/>
  <c r="AX27" i="1"/>
  <c r="AX25" i="1"/>
  <c r="AX22" i="1"/>
  <c r="AX20" i="1"/>
  <c r="AX17" i="1"/>
  <c r="AX15" i="1"/>
  <c r="AX12" i="1"/>
  <c r="AX8" i="1"/>
  <c r="AX6" i="1"/>
  <c r="AX4" i="1"/>
  <c r="AX170" i="2" l="1"/>
  <c r="AY170" i="2"/>
  <c r="A74" i="1" l="1"/>
  <c r="A73" i="1"/>
  <c r="A72" i="1"/>
  <c r="A71" i="1"/>
  <c r="G319" i="20" l="1"/>
  <c r="A4" i="2"/>
  <c r="A5" i="1"/>
  <c r="A6" i="1"/>
  <c r="A7" i="1"/>
  <c r="A8" i="1"/>
  <c r="A9" i="1"/>
  <c r="A10" i="1"/>
  <c r="A11" i="1"/>
  <c r="A12" i="1"/>
  <c r="A13" i="1"/>
  <c r="A14" i="1"/>
  <c r="A15" i="1"/>
  <c r="A16" i="1"/>
  <c r="A17" i="1"/>
  <c r="A18" i="1"/>
  <c r="A19" i="1"/>
  <c r="A20" i="1"/>
  <c r="A22" i="1"/>
  <c r="A23" i="1"/>
  <c r="A24" i="1"/>
  <c r="A25" i="1"/>
  <c r="A26" i="1"/>
  <c r="A27" i="1"/>
  <c r="A28" i="1"/>
  <c r="A29" i="1"/>
  <c r="A30" i="1"/>
  <c r="A31" i="1"/>
  <c r="A32" i="1"/>
  <c r="A33" i="1"/>
  <c r="A34" i="1"/>
  <c r="A35" i="1"/>
  <c r="A36" i="1"/>
  <c r="A37" i="1"/>
  <c r="A38" i="1"/>
  <c r="A39" i="1"/>
  <c r="A40" i="1"/>
  <c r="A41" i="1"/>
  <c r="A42" i="1"/>
  <c r="A43" i="1"/>
  <c r="A44" i="1"/>
  <c r="A45" i="1"/>
  <c r="A46" i="1"/>
  <c r="A47" i="1"/>
  <c r="A48" i="1"/>
  <c r="A55" i="1"/>
  <c r="A56" i="1"/>
  <c r="A49" i="1"/>
  <c r="A50" i="1"/>
  <c r="A51" i="1"/>
  <c r="A52" i="1"/>
  <c r="A53" i="1"/>
  <c r="A54" i="1"/>
  <c r="A57" i="1"/>
  <c r="A58" i="1"/>
  <c r="A59" i="1"/>
  <c r="A60" i="1"/>
  <c r="A62" i="1"/>
  <c r="A63" i="1"/>
  <c r="A64" i="1"/>
  <c r="A68" i="1"/>
  <c r="A69" i="1"/>
  <c r="A70" i="1"/>
  <c r="A65" i="1"/>
  <c r="A66" i="1"/>
  <c r="A67" i="1"/>
  <c r="A4" i="1"/>
  <c r="H31" i="20" l="1"/>
  <c r="H44" i="20"/>
  <c r="H78" i="20"/>
  <c r="H82" i="20"/>
  <c r="H115" i="20"/>
  <c r="H126" i="20"/>
  <c r="H130" i="20"/>
  <c r="H146" i="20"/>
  <c r="H161" i="20"/>
  <c r="H166" i="20"/>
  <c r="H172" i="20"/>
  <c r="H176" i="20"/>
  <c r="H193" i="20"/>
  <c r="H256" i="20"/>
  <c r="H49" i="20"/>
  <c r="H70" i="20"/>
  <c r="H74" i="20"/>
  <c r="H88" i="20"/>
  <c r="H100" i="20"/>
  <c r="H122" i="20"/>
  <c r="H136" i="20"/>
  <c r="H141" i="20"/>
  <c r="H186" i="20"/>
  <c r="H190" i="20"/>
  <c r="H198" i="20"/>
  <c r="H204" i="20"/>
  <c r="H50" i="20"/>
  <c r="H71" i="20"/>
  <c r="H89" i="20"/>
  <c r="H107" i="20"/>
  <c r="H142" i="20"/>
  <c r="H158" i="20"/>
  <c r="H187" i="20"/>
  <c r="H195" i="20"/>
  <c r="H128" i="20"/>
  <c r="H178" i="20"/>
  <c r="H73" i="20"/>
  <c r="H110" i="20"/>
  <c r="H150" i="20"/>
  <c r="H185" i="20"/>
  <c r="H174" i="20"/>
  <c r="H79" i="20"/>
  <c r="H112" i="20"/>
  <c r="H127" i="20"/>
  <c r="H131" i="20"/>
  <c r="H173" i="20"/>
  <c r="H177" i="20"/>
  <c r="H182" i="20"/>
  <c r="H46" i="20"/>
  <c r="H101" i="20"/>
  <c r="H117" i="20"/>
  <c r="H137" i="20"/>
  <c r="H148" i="20"/>
  <c r="H163" i="20"/>
  <c r="H191" i="20"/>
  <c r="H205" i="20"/>
  <c r="H67" i="20"/>
  <c r="H153" i="20"/>
  <c r="H124" i="20"/>
  <c r="H47" i="20"/>
  <c r="H72" i="20"/>
  <c r="H102" i="20"/>
  <c r="H149" i="20"/>
  <c r="H154" i="20"/>
  <c r="H170" i="20"/>
  <c r="H184" i="20"/>
  <c r="H188" i="20"/>
  <c r="H196" i="20"/>
  <c r="H201" i="20"/>
  <c r="H37" i="20"/>
  <c r="H48" i="20"/>
  <c r="H92" i="20"/>
  <c r="H155" i="20"/>
  <c r="H22" i="20"/>
  <c r="H43" i="20"/>
  <c r="H68" i="20"/>
  <c r="H77" i="20"/>
  <c r="H81" i="20"/>
  <c r="H86" i="20"/>
  <c r="H98" i="20"/>
  <c r="H125" i="20"/>
  <c r="H129" i="20"/>
  <c r="H134" i="20"/>
  <c r="H160" i="20"/>
  <c r="H165" i="20"/>
  <c r="H175" i="20"/>
  <c r="H179" i="20"/>
  <c r="H192" i="20"/>
  <c r="H207" i="20"/>
  <c r="H23" i="20"/>
  <c r="H140" i="20"/>
  <c r="H189" i="20"/>
  <c r="H239" i="20"/>
  <c r="H159" i="20"/>
  <c r="H211" i="20"/>
  <c r="H123" i="20"/>
  <c r="H87" i="20"/>
  <c r="H305" i="20"/>
  <c r="H310" i="20"/>
  <c r="H234" i="20"/>
  <c r="H308" i="20"/>
  <c r="H312" i="20"/>
  <c r="H306" i="20"/>
  <c r="H227" i="20"/>
  <c r="H252" i="20"/>
  <c r="H222" i="20"/>
  <c r="H265" i="20"/>
  <c r="H105" i="20"/>
  <c r="H108" i="20"/>
  <c r="H91" i="20"/>
  <c r="H139" i="20"/>
  <c r="H212" i="20"/>
  <c r="H93" i="20"/>
  <c r="H64" i="20"/>
  <c r="H25" i="20"/>
  <c r="H21" i="20"/>
  <c r="H320" i="20"/>
  <c r="H237" i="20"/>
  <c r="H152" i="20"/>
  <c r="H26" i="20"/>
  <c r="H215" i="20"/>
  <c r="H42" i="20"/>
  <c r="H40" i="20"/>
  <c r="H225" i="20"/>
  <c r="H65" i="20"/>
  <c r="H274" i="20"/>
  <c r="H238" i="20"/>
  <c r="H292" i="20"/>
  <c r="H304" i="20"/>
  <c r="H290" i="20"/>
  <c r="H242" i="20"/>
  <c r="H216" i="20"/>
  <c r="H259" i="20"/>
  <c r="H85" i="20"/>
  <c r="H62" i="20"/>
  <c r="H133" i="20"/>
  <c r="H164" i="20"/>
  <c r="H200" i="20"/>
  <c r="H157" i="20"/>
  <c r="H20" i="20"/>
  <c r="H69" i="20"/>
  <c r="H213" i="20"/>
  <c r="H318" i="20"/>
  <c r="H118" i="20"/>
  <c r="H80" i="20"/>
  <c r="H171" i="20"/>
  <c r="H28" i="20"/>
  <c r="H111" i="20"/>
  <c r="H217" i="20"/>
  <c r="H53" i="20"/>
  <c r="H251" i="20"/>
  <c r="H319" i="20"/>
  <c r="H311" i="20"/>
  <c r="H250" i="20"/>
  <c r="H246" i="20"/>
  <c r="H253" i="20"/>
  <c r="H143" i="20"/>
  <c r="H120" i="20"/>
  <c r="H151" i="20"/>
  <c r="H206" i="20"/>
  <c r="H144" i="20"/>
  <c r="H27" i="20"/>
  <c r="H229" i="20"/>
  <c r="H156" i="20"/>
  <c r="H103" i="20"/>
  <c r="H199" i="20"/>
  <c r="H316" i="20"/>
  <c r="H121" i="20"/>
  <c r="H230" i="20"/>
  <c r="H41" i="20"/>
  <c r="H231" i="20"/>
  <c r="H54" i="20"/>
  <c r="H208" i="20"/>
  <c r="H243" i="20"/>
  <c r="H218" i="20"/>
  <c r="H244" i="20"/>
  <c r="H39" i="20"/>
  <c r="H84" i="20"/>
  <c r="H104" i="20"/>
  <c r="H145" i="20"/>
  <c r="H167" i="20"/>
  <c r="H109" i="20"/>
  <c r="H17" i="20"/>
  <c r="H45" i="20"/>
  <c r="H119" i="20"/>
  <c r="H75" i="20"/>
  <c r="H233" i="20"/>
  <c r="H169" i="20"/>
  <c r="H116" i="20"/>
  <c r="H106" i="20"/>
  <c r="H16" i="20"/>
  <c r="H219" i="20"/>
  <c r="H303" i="20"/>
  <c r="H315" i="20"/>
  <c r="H317" i="20"/>
  <c r="H63" i="20"/>
  <c r="H96" i="20"/>
  <c r="H18" i="20"/>
  <c r="H291" i="20"/>
  <c r="H226" i="20"/>
  <c r="H95" i="20"/>
  <c r="H76" i="20"/>
  <c r="H29" i="20"/>
  <c r="H235" i="20"/>
  <c r="H202" i="20"/>
  <c r="H203" i="20"/>
  <c r="H220" i="20"/>
  <c r="H240" i="20"/>
  <c r="H248" i="20"/>
  <c r="H307" i="20"/>
  <c r="H214" i="20"/>
  <c r="H255" i="20"/>
  <c r="H241" i="20"/>
  <c r="H257" i="20"/>
  <c r="H236" i="20"/>
  <c r="H181" i="20"/>
  <c r="H38" i="20"/>
  <c r="H94" i="20"/>
  <c r="H132" i="20"/>
  <c r="H194" i="20"/>
  <c r="H24" i="20"/>
  <c r="H228" i="20"/>
  <c r="H162" i="20"/>
  <c r="H138" i="20"/>
  <c r="H19" i="20"/>
  <c r="H135" i="20"/>
  <c r="H254" i="20"/>
  <c r="H168" i="20"/>
  <c r="H314" i="20"/>
  <c r="H258" i="20"/>
  <c r="H224" i="20"/>
  <c r="H223" i="20"/>
  <c r="H183" i="20"/>
  <c r="H30" i="20"/>
  <c r="H180" i="20"/>
  <c r="H249" i="20"/>
  <c r="H313" i="20"/>
  <c r="H260" i="20"/>
  <c r="H247" i="20"/>
  <c r="H221" i="20"/>
  <c r="H90" i="20"/>
  <c r="H147" i="20"/>
  <c r="H232" i="20"/>
  <c r="H114" i="20"/>
  <c r="H83" i="20"/>
  <c r="H99" i="20"/>
  <c r="H245" i="20"/>
  <c r="H309" i="20"/>
  <c r="H97" i="20"/>
  <c r="G53" i="20"/>
  <c r="G143" i="20"/>
  <c r="G38" i="20"/>
  <c r="G139" i="20"/>
  <c r="G211" i="20"/>
  <c r="G223" i="20"/>
  <c r="G95" i="20"/>
  <c r="G212" i="20"/>
  <c r="G192" i="20"/>
  <c r="G254" i="20"/>
  <c r="G67" i="20"/>
  <c r="G122" i="20"/>
  <c r="G24" i="20"/>
  <c r="G129" i="20"/>
  <c r="G173" i="20"/>
  <c r="G245" i="20"/>
  <c r="G177" i="20"/>
  <c r="G132" i="20"/>
  <c r="G250" i="20"/>
  <c r="G77" i="20"/>
  <c r="G242" i="20"/>
  <c r="G217" i="20"/>
  <c r="G78" i="20"/>
  <c r="G20" i="20"/>
  <c r="G233" i="20"/>
  <c r="G188" i="20"/>
  <c r="G244" i="20"/>
  <c r="G240" i="20"/>
  <c r="G311" i="20"/>
  <c r="G125" i="20"/>
  <c r="G164" i="20"/>
  <c r="G237" i="20"/>
  <c r="G176" i="20"/>
  <c r="G23" i="20"/>
  <c r="G303" i="20"/>
  <c r="G104" i="20"/>
  <c r="G108" i="20"/>
  <c r="G310" i="20"/>
  <c r="G44" i="20"/>
  <c r="G167" i="20"/>
  <c r="G124" i="20"/>
  <c r="G29" i="20"/>
  <c r="G123" i="20"/>
  <c r="G107" i="20"/>
  <c r="G133" i="20"/>
  <c r="G141" i="20"/>
  <c r="G106" i="20"/>
  <c r="G159" i="20"/>
  <c r="G204" i="20"/>
  <c r="G16" i="20"/>
  <c r="G186" i="20"/>
  <c r="G64" i="20"/>
  <c r="G215" i="20"/>
  <c r="G119" i="20"/>
  <c r="G147" i="20"/>
  <c r="G179" i="20"/>
  <c r="G194" i="20"/>
  <c r="G39" i="20"/>
  <c r="G195" i="20"/>
  <c r="G97" i="20"/>
  <c r="G115" i="20"/>
  <c r="G134" i="20"/>
  <c r="G200" i="20"/>
  <c r="G49" i="20"/>
  <c r="G260" i="20"/>
  <c r="G47" i="20"/>
  <c r="G227" i="20"/>
  <c r="G231" i="20"/>
  <c r="G150" i="20"/>
  <c r="G76" i="20"/>
  <c r="G247" i="20"/>
  <c r="G68" i="20"/>
  <c r="G235" i="20"/>
  <c r="G181" i="20"/>
  <c r="G292" i="20"/>
  <c r="G206" i="20"/>
  <c r="G138" i="20"/>
  <c r="G315" i="20"/>
  <c r="G82" i="20"/>
  <c r="G142" i="20"/>
  <c r="G238" i="20"/>
  <c r="G255" i="20"/>
  <c r="G178" i="20"/>
  <c r="G251" i="20"/>
  <c r="G246" i="20"/>
  <c r="G148" i="20"/>
  <c r="G120" i="20"/>
  <c r="G191" i="20"/>
  <c r="G111" i="20"/>
  <c r="G94" i="20"/>
  <c r="G42" i="20"/>
  <c r="G81" i="20"/>
  <c r="G98" i="20"/>
  <c r="G135" i="20"/>
  <c r="G162" i="20"/>
  <c r="G101" i="20"/>
  <c r="G196" i="20"/>
  <c r="G258" i="20"/>
  <c r="G70" i="20"/>
  <c r="G259" i="20"/>
  <c r="G154" i="20"/>
  <c r="G41" i="20"/>
  <c r="G19" i="20"/>
  <c r="G48" i="20"/>
  <c r="G216" i="20"/>
  <c r="G193" i="20"/>
  <c r="G131" i="20"/>
  <c r="G157" i="20"/>
  <c r="G121" i="20"/>
  <c r="G307" i="20"/>
  <c r="G127" i="20"/>
  <c r="G314" i="20"/>
  <c r="G249" i="20"/>
  <c r="G163" i="20"/>
  <c r="G198" i="20"/>
  <c r="G239" i="20"/>
  <c r="G257" i="20"/>
  <c r="G102" i="20"/>
  <c r="G208" i="20"/>
  <c r="G291" i="20"/>
  <c r="G149" i="20"/>
  <c r="G156" i="20"/>
  <c r="G290" i="20"/>
  <c r="G248" i="20"/>
  <c r="G50" i="20"/>
  <c r="G317" i="20"/>
  <c r="G161" i="20"/>
  <c r="G74" i="20"/>
  <c r="G116" i="20"/>
  <c r="G180" i="20"/>
  <c r="G144" i="20"/>
  <c r="G112" i="20"/>
  <c r="G166" i="20"/>
  <c r="G99" i="20"/>
  <c r="G253" i="20"/>
  <c r="G31" i="20"/>
  <c r="G201" i="20"/>
  <c r="G88" i="20"/>
  <c r="G109" i="20"/>
  <c r="G140" i="20"/>
  <c r="G62" i="20"/>
  <c r="G71" i="20"/>
  <c r="G46" i="20"/>
  <c r="G22" i="20"/>
  <c r="G228" i="20"/>
  <c r="G114" i="20"/>
  <c r="G27" i="20"/>
  <c r="G85" i="20"/>
  <c r="G234" i="20"/>
  <c r="G171" i="20"/>
  <c r="G110" i="20"/>
  <c r="G73" i="20"/>
  <c r="G312" i="20"/>
  <c r="G128" i="20"/>
  <c r="G308" i="20"/>
  <c r="G274" i="20"/>
  <c r="G226" i="20"/>
  <c r="G90" i="20"/>
  <c r="G252" i="20"/>
  <c r="G126" i="20"/>
  <c r="G21" i="20"/>
  <c r="G221" i="20"/>
  <c r="G229" i="20"/>
  <c r="G137" i="20"/>
  <c r="G18" i="20"/>
  <c r="G225" i="20"/>
  <c r="G309" i="20"/>
  <c r="G172" i="20"/>
  <c r="G91" i="20"/>
  <c r="G93" i="20"/>
  <c r="G236" i="20"/>
  <c r="G92" i="20"/>
  <c r="G256" i="20"/>
  <c r="G117" i="20"/>
  <c r="G100" i="20"/>
  <c r="G170" i="20"/>
  <c r="G86" i="20"/>
  <c r="G187" i="20"/>
  <c r="G265" i="20"/>
  <c r="G160" i="20"/>
  <c r="G84" i="20"/>
  <c r="G105" i="20"/>
  <c r="G152" i="20"/>
  <c r="G320" i="20"/>
  <c r="G185" i="20"/>
  <c r="G145" i="20"/>
  <c r="G318" i="20"/>
  <c r="G175" i="20"/>
  <c r="G168" i="20"/>
  <c r="G25" i="20"/>
  <c r="G305" i="20"/>
  <c r="G214" i="20"/>
  <c r="G80" i="20"/>
  <c r="G40" i="20"/>
  <c r="G165" i="20"/>
  <c r="G184" i="20"/>
  <c r="G313" i="20"/>
  <c r="G155" i="20"/>
  <c r="G304" i="20"/>
  <c r="G174" i="20"/>
  <c r="G151" i="20"/>
  <c r="G169" i="20"/>
  <c r="G316" i="20"/>
  <c r="G103" i="20"/>
  <c r="G230" i="20"/>
  <c r="G243" i="20"/>
  <c r="G213" i="20"/>
  <c r="G207" i="20"/>
  <c r="G83" i="20"/>
  <c r="G79" i="20"/>
  <c r="G190" i="20"/>
  <c r="G220" i="20"/>
  <c r="G72" i="20"/>
  <c r="G306" i="20"/>
  <c r="G222" i="20"/>
  <c r="G89" i="20"/>
  <c r="G189" i="20"/>
  <c r="G30" i="20"/>
  <c r="G96" i="20"/>
  <c r="G202" i="20"/>
  <c r="G43" i="20"/>
  <c r="G146" i="20"/>
  <c r="G183" i="20"/>
  <c r="G153" i="20"/>
  <c r="G65" i="20"/>
  <c r="G87" i="20"/>
  <c r="G199" i="20"/>
  <c r="G26" i="20"/>
  <c r="G232" i="20"/>
  <c r="G224" i="20"/>
  <c r="G241" i="20"/>
  <c r="G37" i="20"/>
  <c r="G45" i="20"/>
  <c r="G219" i="20"/>
  <c r="G63" i="20"/>
  <c r="G205" i="20"/>
  <c r="G17" i="20"/>
  <c r="G218" i="20"/>
  <c r="G69" i="20"/>
  <c r="G182" i="20"/>
  <c r="G203" i="20"/>
  <c r="G75" i="20"/>
  <c r="G158" i="20"/>
  <c r="G28" i="20"/>
  <c r="G118" i="20"/>
  <c r="G130" i="20"/>
  <c r="G136" i="20"/>
  <c r="G54" i="20"/>
  <c r="F30" i="20"/>
  <c r="F43" i="20"/>
  <c r="F53" i="20"/>
  <c r="F104" i="20"/>
  <c r="F111" i="20"/>
  <c r="F124" i="20"/>
  <c r="I124" i="20" s="1"/>
  <c r="F176" i="20"/>
  <c r="I176" i="20" s="1"/>
  <c r="F188" i="20"/>
  <c r="I188" i="20" s="1"/>
  <c r="F207" i="20"/>
  <c r="F186" i="20"/>
  <c r="F46" i="20"/>
  <c r="F69" i="20"/>
  <c r="F72" i="20"/>
  <c r="I72" i="20" s="1"/>
  <c r="F90" i="20"/>
  <c r="F101" i="20"/>
  <c r="I101" i="20" s="1"/>
  <c r="F122" i="20"/>
  <c r="I122" i="20" s="1"/>
  <c r="F136" i="20"/>
  <c r="F139" i="20"/>
  <c r="F152" i="20"/>
  <c r="F194" i="20"/>
  <c r="F204" i="20"/>
  <c r="I204" i="20" s="1"/>
  <c r="F22" i="20"/>
  <c r="F41" i="20"/>
  <c r="F67" i="20"/>
  <c r="I67" i="20" s="1"/>
  <c r="F79" i="20"/>
  <c r="F88" i="20"/>
  <c r="I88" i="20" s="1"/>
  <c r="F99" i="20"/>
  <c r="F134" i="20"/>
  <c r="F149" i="20"/>
  <c r="F161" i="20"/>
  <c r="F165" i="20"/>
  <c r="F171" i="20"/>
  <c r="F174" i="20"/>
  <c r="F183" i="20"/>
  <c r="F31" i="20"/>
  <c r="F54" i="20"/>
  <c r="F70" i="20"/>
  <c r="I70" i="20" s="1"/>
  <c r="F82" i="20"/>
  <c r="F86" i="20"/>
  <c r="F112" i="20"/>
  <c r="F115" i="20"/>
  <c r="F147" i="20"/>
  <c r="F159" i="20"/>
  <c r="I159" i="20" s="1"/>
  <c r="F195" i="20"/>
  <c r="I195" i="20" s="1"/>
  <c r="F202" i="20"/>
  <c r="F248" i="20"/>
  <c r="F44" i="20"/>
  <c r="I44" i="20" s="1"/>
  <c r="F47" i="20"/>
  <c r="I47" i="20" s="1"/>
  <c r="F65" i="20"/>
  <c r="F77" i="20"/>
  <c r="I77" i="20" s="1"/>
  <c r="F92" i="20"/>
  <c r="F102" i="20"/>
  <c r="F110" i="20"/>
  <c r="F125" i="20"/>
  <c r="I125" i="20" s="1"/>
  <c r="F128" i="20"/>
  <c r="F192" i="20"/>
  <c r="I192" i="20" s="1"/>
  <c r="F206" i="20"/>
  <c r="F29" i="20"/>
  <c r="I29" i="20" s="1"/>
  <c r="F42" i="20"/>
  <c r="F100" i="20"/>
  <c r="F123" i="20"/>
  <c r="I123" i="20" s="1"/>
  <c r="F137" i="20"/>
  <c r="F141" i="20"/>
  <c r="F150" i="20"/>
  <c r="F68" i="20"/>
  <c r="I68" i="20" s="1"/>
  <c r="F71" i="20"/>
  <c r="F89" i="20"/>
  <c r="F98" i="20"/>
  <c r="F135" i="20"/>
  <c r="F148" i="20"/>
  <c r="I148" i="20" s="1"/>
  <c r="F158" i="20"/>
  <c r="F160" i="20"/>
  <c r="F163" i="20"/>
  <c r="F170" i="20"/>
  <c r="F182" i="20"/>
  <c r="F203" i="20"/>
  <c r="F201" i="20"/>
  <c r="F45" i="20"/>
  <c r="F78" i="20"/>
  <c r="I78" i="20" s="1"/>
  <c r="F81" i="20"/>
  <c r="I81" i="20" s="1"/>
  <c r="F87" i="20"/>
  <c r="F117" i="20"/>
  <c r="F126" i="20"/>
  <c r="F146" i="20"/>
  <c r="F173" i="20"/>
  <c r="F185" i="20"/>
  <c r="F236" i="20"/>
  <c r="F24" i="20"/>
  <c r="F189" i="20"/>
  <c r="I189" i="20" s="1"/>
  <c r="F118" i="20"/>
  <c r="F260" i="20"/>
  <c r="F27" i="20"/>
  <c r="F154" i="20"/>
  <c r="I154" i="20" s="1"/>
  <c r="F317" i="20"/>
  <c r="F217" i="20"/>
  <c r="F292" i="20"/>
  <c r="F315" i="20"/>
  <c r="F227" i="20"/>
  <c r="I227" i="20" s="1"/>
  <c r="F239" i="20"/>
  <c r="F233" i="20"/>
  <c r="F265" i="20"/>
  <c r="F181" i="20"/>
  <c r="F193" i="20"/>
  <c r="I193" i="20" s="1"/>
  <c r="F127" i="20"/>
  <c r="I127" i="20" s="1"/>
  <c r="F50" i="20"/>
  <c r="F84" i="20"/>
  <c r="F83" i="20"/>
  <c r="F64" i="20"/>
  <c r="I64" i="20" s="1"/>
  <c r="F109" i="20"/>
  <c r="F222" i="20"/>
  <c r="F18" i="20"/>
  <c r="F196" i="20"/>
  <c r="I196" i="20" s="1"/>
  <c r="F19" i="20"/>
  <c r="F177" i="20"/>
  <c r="F16" i="20"/>
  <c r="F179" i="20"/>
  <c r="F191" i="20"/>
  <c r="F129" i="20"/>
  <c r="I129" i="20" s="1"/>
  <c r="F274" i="20"/>
  <c r="F208" i="20"/>
  <c r="F225" i="20"/>
  <c r="F211" i="20"/>
  <c r="F291" i="20"/>
  <c r="F310" i="20"/>
  <c r="F230" i="20"/>
  <c r="F257" i="20"/>
  <c r="F162" i="20"/>
  <c r="F164" i="20"/>
  <c r="I164" i="20" s="1"/>
  <c r="F75" i="20"/>
  <c r="F95" i="20"/>
  <c r="F169" i="20"/>
  <c r="F80" i="20"/>
  <c r="F40" i="20"/>
  <c r="F166" i="20"/>
  <c r="F108" i="20"/>
  <c r="F190" i="20"/>
  <c r="F184" i="20"/>
  <c r="F153" i="20"/>
  <c r="F254" i="20"/>
  <c r="F167" i="20"/>
  <c r="I167" i="20" s="1"/>
  <c r="F258" i="20"/>
  <c r="I258" i="20" s="1"/>
  <c r="F107" i="20"/>
  <c r="I107" i="20" s="1"/>
  <c r="F235" i="20"/>
  <c r="F213" i="20"/>
  <c r="F245" i="20"/>
  <c r="F319" i="20"/>
  <c r="F304" i="20"/>
  <c r="F290" i="20"/>
  <c r="F246" i="20"/>
  <c r="F237" i="20"/>
  <c r="I237" i="20" s="1"/>
  <c r="F259" i="20"/>
  <c r="F85" i="20"/>
  <c r="F200" i="20"/>
  <c r="I200" i="20" s="1"/>
  <c r="F96" i="20"/>
  <c r="F187" i="20"/>
  <c r="F172" i="20"/>
  <c r="F119" i="20"/>
  <c r="F240" i="20"/>
  <c r="F155" i="20"/>
  <c r="F94" i="20"/>
  <c r="F220" i="20"/>
  <c r="F238" i="20"/>
  <c r="F309" i="20"/>
  <c r="F313" i="20"/>
  <c r="F234" i="20"/>
  <c r="I234" i="20" s="1"/>
  <c r="F255" i="20"/>
  <c r="F221" i="20"/>
  <c r="F156" i="20"/>
  <c r="F62" i="20"/>
  <c r="F37" i="20"/>
  <c r="F133" i="20"/>
  <c r="F49" i="20"/>
  <c r="F231" i="20"/>
  <c r="F145" i="20"/>
  <c r="F97" i="20"/>
  <c r="F151" i="20"/>
  <c r="F157" i="20"/>
  <c r="F28" i="20"/>
  <c r="F244" i="20"/>
  <c r="F212" i="20"/>
  <c r="I212" i="20" s="1"/>
  <c r="F38" i="20"/>
  <c r="F25" i="20"/>
  <c r="I25" i="20" s="1"/>
  <c r="F178" i="20"/>
  <c r="I178" i="20" s="1"/>
  <c r="F131" i="20"/>
  <c r="I131" i="20" s="1"/>
  <c r="F106" i="20"/>
  <c r="F198" i="20"/>
  <c r="F142" i="20"/>
  <c r="F26" i="20"/>
  <c r="I26" i="20" s="1"/>
  <c r="F20" i="20"/>
  <c r="F251" i="20"/>
  <c r="I251" i="20" s="1"/>
  <c r="F305" i="20"/>
  <c r="I305" i="20" s="1"/>
  <c r="F320" i="20"/>
  <c r="I320" i="20" s="1"/>
  <c r="F314" i="20"/>
  <c r="F307" i="20"/>
  <c r="F316" i="20"/>
  <c r="F214" i="20"/>
  <c r="F226" i="20"/>
  <c r="F216" i="20"/>
  <c r="F253" i="20"/>
  <c r="F39" i="20"/>
  <c r="I39" i="20" s="1"/>
  <c r="F120" i="20"/>
  <c r="F219" i="20"/>
  <c r="F144" i="20"/>
  <c r="F105" i="20"/>
  <c r="F223" i="20"/>
  <c r="F243" i="20"/>
  <c r="F91" i="20"/>
  <c r="F175" i="20"/>
  <c r="F23" i="20"/>
  <c r="I23" i="20" s="1"/>
  <c r="F143" i="20"/>
  <c r="F21" i="20"/>
  <c r="F224" i="20"/>
  <c r="F308" i="20"/>
  <c r="F306" i="20"/>
  <c r="I306" i="20" s="1"/>
  <c r="F232" i="20"/>
  <c r="F218" i="20"/>
  <c r="F228" i="20"/>
  <c r="F205" i="20"/>
  <c r="F73" i="20"/>
  <c r="F215" i="20"/>
  <c r="F114" i="20"/>
  <c r="F168" i="20"/>
  <c r="F132" i="20"/>
  <c r="F116" i="20"/>
  <c r="F76" i="20"/>
  <c r="F93" i="20"/>
  <c r="I93" i="20" s="1"/>
  <c r="F256" i="20"/>
  <c r="F17" i="20"/>
  <c r="F130" i="20"/>
  <c r="F252" i="20"/>
  <c r="F249" i="20"/>
  <c r="F229" i="20"/>
  <c r="F303" i="20"/>
  <c r="F311" i="20"/>
  <c r="F318" i="20"/>
  <c r="F242" i="20"/>
  <c r="F241" i="20"/>
  <c r="F63" i="20"/>
  <c r="F74" i="20"/>
  <c r="F121" i="20"/>
  <c r="F140" i="20"/>
  <c r="F199" i="20"/>
  <c r="F180" i="20"/>
  <c r="F103" i="20"/>
  <c r="I103" i="20" s="1"/>
  <c r="F48" i="20"/>
  <c r="F138" i="20"/>
  <c r="F250" i="20"/>
  <c r="F312" i="20"/>
  <c r="F247" i="20"/>
  <c r="E2" i="19"/>
  <c r="E10" i="19"/>
  <c r="E24" i="19"/>
  <c r="E4" i="19"/>
  <c r="E16" i="19"/>
  <c r="E7" i="19"/>
  <c r="E23" i="19"/>
  <c r="E5" i="19"/>
  <c r="E11" i="19"/>
  <c r="E25" i="19"/>
  <c r="E9" i="19"/>
  <c r="E26" i="19"/>
  <c r="E12" i="19"/>
  <c r="E20" i="19"/>
  <c r="E15" i="19"/>
  <c r="E22" i="19"/>
  <c r="E18" i="19"/>
  <c r="E14" i="19"/>
  <c r="E21" i="19"/>
  <c r="E17" i="19"/>
  <c r="E8" i="19"/>
  <c r="E19" i="19"/>
  <c r="E6" i="19"/>
  <c r="E13" i="19"/>
  <c r="E3" i="19"/>
  <c r="F2" i="19"/>
  <c r="F21" i="19"/>
  <c r="F16" i="19"/>
  <c r="F12" i="19"/>
  <c r="F13" i="19"/>
  <c r="F26" i="19"/>
  <c r="F15" i="19"/>
  <c r="F3" i="19"/>
  <c r="F10" i="19"/>
  <c r="F24" i="19"/>
  <c r="F14" i="19"/>
  <c r="F5" i="19"/>
  <c r="F22" i="19"/>
  <c r="F9" i="19"/>
  <c r="F17" i="19"/>
  <c r="F7" i="19"/>
  <c r="F8" i="19"/>
  <c r="F23" i="19"/>
  <c r="F4" i="19"/>
  <c r="F18" i="19"/>
  <c r="F25" i="19"/>
  <c r="F11" i="19"/>
  <c r="F19" i="19"/>
  <c r="F6" i="19"/>
  <c r="F20" i="19"/>
  <c r="D7" i="19"/>
  <c r="D17" i="19"/>
  <c r="D11" i="19"/>
  <c r="D26" i="19"/>
  <c r="D21" i="19"/>
  <c r="D10" i="19"/>
  <c r="D8" i="19"/>
  <c r="D9" i="19"/>
  <c r="D16" i="19"/>
  <c r="D12" i="19"/>
  <c r="D13" i="19"/>
  <c r="D19" i="19"/>
  <c r="D2" i="19"/>
  <c r="D22" i="19"/>
  <c r="D18" i="19"/>
  <c r="D14" i="19"/>
  <c r="D3" i="19"/>
  <c r="D24" i="19"/>
  <c r="D6" i="19"/>
  <c r="D20" i="19"/>
  <c r="D15" i="19"/>
  <c r="D5" i="19"/>
  <c r="D25" i="19"/>
  <c r="D4" i="19"/>
  <c r="D23" i="19"/>
  <c r="F28" i="12"/>
  <c r="F3" i="12"/>
  <c r="F17" i="18"/>
  <c r="F5" i="18"/>
  <c r="F21" i="18"/>
  <c r="F6" i="18"/>
  <c r="F7" i="18"/>
  <c r="F8" i="18"/>
  <c r="F9" i="18"/>
  <c r="F19" i="18"/>
  <c r="F10" i="18"/>
  <c r="F2" i="18"/>
  <c r="F3" i="18"/>
  <c r="F12" i="18"/>
  <c r="F4" i="18"/>
  <c r="F14" i="18"/>
  <c r="F15" i="18"/>
  <c r="F16" i="18"/>
  <c r="F22" i="18"/>
  <c r="F23" i="18"/>
  <c r="F13" i="18"/>
  <c r="F20" i="18"/>
  <c r="F11" i="18"/>
  <c r="F24" i="18"/>
  <c r="F18" i="18"/>
  <c r="G3" i="17"/>
  <c r="G15" i="17"/>
  <c r="G27" i="17"/>
  <c r="G4" i="17"/>
  <c r="G16" i="17"/>
  <c r="G2" i="17"/>
  <c r="G13" i="17"/>
  <c r="G5" i="17"/>
  <c r="G17" i="17"/>
  <c r="G6" i="17"/>
  <c r="G18" i="17"/>
  <c r="G12" i="17"/>
  <c r="G7" i="17"/>
  <c r="G19" i="17"/>
  <c r="G22" i="17"/>
  <c r="G24" i="17"/>
  <c r="G25" i="17"/>
  <c r="G14" i="17"/>
  <c r="G8" i="17"/>
  <c r="G20" i="17"/>
  <c r="G10" i="17"/>
  <c r="G26" i="17"/>
  <c r="G9" i="17"/>
  <c r="G21" i="17"/>
  <c r="G11" i="17"/>
  <c r="G23" i="17"/>
  <c r="F3" i="16"/>
  <c r="F15" i="16"/>
  <c r="F27" i="16"/>
  <c r="F39" i="16"/>
  <c r="F51" i="16"/>
  <c r="F41" i="16"/>
  <c r="F31" i="16"/>
  <c r="F8" i="16"/>
  <c r="F44" i="16"/>
  <c r="F36" i="16"/>
  <c r="F37" i="16"/>
  <c r="F4" i="16"/>
  <c r="F16" i="16"/>
  <c r="F28" i="16"/>
  <c r="F40" i="16"/>
  <c r="F52" i="16"/>
  <c r="F5" i="16"/>
  <c r="F17" i="16"/>
  <c r="F29" i="16"/>
  <c r="F53" i="16"/>
  <c r="F43" i="16"/>
  <c r="F56" i="16"/>
  <c r="F47" i="16"/>
  <c r="F38" i="16"/>
  <c r="F6" i="16"/>
  <c r="F18" i="16"/>
  <c r="F30" i="16"/>
  <c r="F42" i="16"/>
  <c r="F54" i="16"/>
  <c r="F55" i="16"/>
  <c r="F20" i="16"/>
  <c r="F25" i="16"/>
  <c r="F7" i="16"/>
  <c r="F19" i="16"/>
  <c r="F32" i="16"/>
  <c r="F35" i="16"/>
  <c r="F9" i="16"/>
  <c r="F21" i="16"/>
  <c r="F33" i="16"/>
  <c r="F45" i="16"/>
  <c r="F57" i="16"/>
  <c r="F22" i="16"/>
  <c r="F46" i="16"/>
  <c r="F48" i="16"/>
  <c r="F49" i="16"/>
  <c r="F10" i="16"/>
  <c r="F34" i="16"/>
  <c r="F2" i="16"/>
  <c r="F24" i="16"/>
  <c r="F26" i="16"/>
  <c r="F11" i="16"/>
  <c r="F23" i="16"/>
  <c r="F50" i="16"/>
  <c r="F12" i="16"/>
  <c r="F13" i="16"/>
  <c r="F14" i="16"/>
  <c r="E13" i="12"/>
  <c r="E17" i="18"/>
  <c r="E5" i="18"/>
  <c r="E19" i="18"/>
  <c r="E6" i="18"/>
  <c r="E21" i="18"/>
  <c r="E7" i="18"/>
  <c r="E9" i="18"/>
  <c r="E10" i="18"/>
  <c r="E15" i="18"/>
  <c r="E3" i="18"/>
  <c r="E24" i="18"/>
  <c r="E18" i="18"/>
  <c r="E23" i="18"/>
  <c r="E4" i="18"/>
  <c r="E13" i="18"/>
  <c r="E8" i="18"/>
  <c r="E12" i="18"/>
  <c r="E20" i="18"/>
  <c r="E14" i="18"/>
  <c r="E16" i="18"/>
  <c r="E22" i="18"/>
  <c r="E2" i="18"/>
  <c r="E11" i="18"/>
  <c r="F3" i="17"/>
  <c r="F9" i="17"/>
  <c r="F15" i="17"/>
  <c r="F21" i="17"/>
  <c r="F27" i="17"/>
  <c r="F19" i="17"/>
  <c r="F18" i="17"/>
  <c r="F8" i="17"/>
  <c r="F4" i="17"/>
  <c r="F10" i="17"/>
  <c r="F16" i="17"/>
  <c r="F22" i="17"/>
  <c r="F11" i="17"/>
  <c r="F23" i="17"/>
  <c r="F12" i="17"/>
  <c r="F2" i="17"/>
  <c r="F6" i="17"/>
  <c r="F5" i="17"/>
  <c r="F17" i="17"/>
  <c r="F24" i="17"/>
  <c r="F20" i="17"/>
  <c r="F7" i="17"/>
  <c r="F13" i="17"/>
  <c r="F25" i="17"/>
  <c r="F14" i="17"/>
  <c r="F26" i="17"/>
  <c r="E12" i="16"/>
  <c r="E8" i="16"/>
  <c r="E32" i="16"/>
  <c r="E26" i="16"/>
  <c r="E45" i="16"/>
  <c r="E28" i="16"/>
  <c r="E29" i="16"/>
  <c r="E38" i="16"/>
  <c r="E16" i="16"/>
  <c r="E17" i="16"/>
  <c r="E18" i="16"/>
  <c r="E25" i="16"/>
  <c r="E27" i="16"/>
  <c r="E33" i="16"/>
  <c r="E9" i="16"/>
  <c r="E10" i="16"/>
  <c r="E11" i="16"/>
  <c r="D5" i="18"/>
  <c r="D10" i="18"/>
  <c r="D6" i="18"/>
  <c r="D17" i="18"/>
  <c r="D19" i="18"/>
  <c r="D21" i="18"/>
  <c r="D9" i="18"/>
  <c r="D13" i="18"/>
  <c r="D2" i="18"/>
  <c r="D22" i="18"/>
  <c r="D20" i="18"/>
  <c r="D24" i="18"/>
  <c r="D12" i="18"/>
  <c r="D8" i="18"/>
  <c r="D23" i="18"/>
  <c r="D18" i="18"/>
  <c r="D14" i="18"/>
  <c r="D16" i="18"/>
  <c r="D11" i="18"/>
  <c r="D15" i="18"/>
  <c r="D3" i="18"/>
  <c r="D7" i="18"/>
  <c r="D4" i="18"/>
  <c r="E3" i="17"/>
  <c r="E7" i="17"/>
  <c r="E11" i="17"/>
  <c r="E15" i="17"/>
  <c r="E19" i="17"/>
  <c r="E23" i="17"/>
  <c r="E27" i="17"/>
  <c r="E18" i="17"/>
  <c r="E21" i="17"/>
  <c r="E6" i="17"/>
  <c r="E4" i="17"/>
  <c r="E8" i="17"/>
  <c r="E12" i="17"/>
  <c r="E16" i="17"/>
  <c r="E20" i="17"/>
  <c r="E24" i="17"/>
  <c r="E9" i="17"/>
  <c r="E25" i="17"/>
  <c r="E14" i="17"/>
  <c r="E2" i="17"/>
  <c r="E5" i="17"/>
  <c r="E13" i="17"/>
  <c r="E17" i="17"/>
  <c r="E10" i="17"/>
  <c r="E22" i="17"/>
  <c r="E26" i="17"/>
  <c r="E3" i="16"/>
  <c r="E7" i="16"/>
  <c r="E15" i="16"/>
  <c r="E23" i="16"/>
  <c r="E31" i="16"/>
  <c r="E39" i="16"/>
  <c r="E43" i="16"/>
  <c r="E51" i="16"/>
  <c r="E50" i="16"/>
  <c r="E20" i="16"/>
  <c r="E36" i="16"/>
  <c r="E44" i="16"/>
  <c r="E52" i="16"/>
  <c r="E4" i="16"/>
  <c r="E24" i="16"/>
  <c r="E40" i="16"/>
  <c r="E48" i="16"/>
  <c r="E56" i="16"/>
  <c r="E46" i="16"/>
  <c r="E5" i="16"/>
  <c r="E37" i="16"/>
  <c r="E53" i="16"/>
  <c r="E34" i="16"/>
  <c r="E13" i="16"/>
  <c r="E21" i="16"/>
  <c r="E41" i="16"/>
  <c r="E49" i="16"/>
  <c r="E57" i="16"/>
  <c r="E54" i="16"/>
  <c r="E6" i="16"/>
  <c r="E14" i="16"/>
  <c r="E22" i="16"/>
  <c r="E30" i="16"/>
  <c r="E42" i="16"/>
  <c r="E2" i="16"/>
  <c r="E19" i="16"/>
  <c r="E35" i="16"/>
  <c r="E47" i="16"/>
  <c r="E55" i="16"/>
  <c r="D8" i="16"/>
  <c r="D46" i="16"/>
  <c r="D35" i="16"/>
  <c r="D22" i="16"/>
  <c r="D13" i="16"/>
  <c r="D39" i="16"/>
  <c r="D36" i="16"/>
  <c r="D41" i="16"/>
  <c r="D38" i="16"/>
  <c r="D33" i="16"/>
  <c r="D2" i="16"/>
  <c r="D18" i="16"/>
  <c r="D15" i="16"/>
  <c r="D20" i="16"/>
  <c r="D25" i="16"/>
  <c r="D43" i="16"/>
  <c r="D23" i="16"/>
  <c r="D56" i="16"/>
  <c r="D10" i="16"/>
  <c r="D7" i="16"/>
  <c r="D12" i="16"/>
  <c r="D17" i="16"/>
  <c r="D51" i="16"/>
  <c r="D31" i="16"/>
  <c r="D49" i="16"/>
  <c r="D50" i="16"/>
  <c r="D47" i="16"/>
  <c r="D44" i="16"/>
  <c r="D48" i="16"/>
  <c r="D30" i="16"/>
  <c r="D40" i="16"/>
  <c r="D45" i="16"/>
  <c r="D53" i="16"/>
  <c r="D4" i="16"/>
  <c r="D9" i="16"/>
  <c r="D27" i="16"/>
  <c r="D5" i="16"/>
  <c r="D32" i="16"/>
  <c r="D21" i="16"/>
  <c r="D29" i="16"/>
  <c r="D37" i="16"/>
  <c r="D14" i="16"/>
  <c r="D19" i="16"/>
  <c r="D28" i="16"/>
  <c r="D24" i="16"/>
  <c r="D42" i="16"/>
  <c r="D26" i="16"/>
  <c r="D34" i="16"/>
  <c r="D6" i="16"/>
  <c r="D11" i="16"/>
  <c r="D16" i="16"/>
  <c r="D55" i="16"/>
  <c r="D52" i="16"/>
  <c r="D57" i="16"/>
  <c r="D54" i="16"/>
  <c r="D3" i="16"/>
  <c r="F2" i="12"/>
  <c r="F58" i="12"/>
  <c r="F54" i="12"/>
  <c r="F50" i="12"/>
  <c r="F46" i="12"/>
  <c r="F42" i="12"/>
  <c r="F38" i="12"/>
  <c r="F34" i="12"/>
  <c r="F30" i="12"/>
  <c r="F26" i="12"/>
  <c r="F22" i="12"/>
  <c r="F18" i="12"/>
  <c r="F14" i="12"/>
  <c r="F10" i="12"/>
  <c r="F6" i="12"/>
  <c r="F61" i="12"/>
  <c r="F57" i="12"/>
  <c r="F53" i="12"/>
  <c r="F49" i="12"/>
  <c r="F45" i="12"/>
  <c r="F41" i="12"/>
  <c r="F37" i="12"/>
  <c r="F33" i="12"/>
  <c r="F29" i="12"/>
  <c r="F25" i="12"/>
  <c r="F21" i="12"/>
  <c r="F17" i="12"/>
  <c r="F13" i="12"/>
  <c r="F9" i="12"/>
  <c r="F5" i="12"/>
  <c r="F60" i="12"/>
  <c r="F52" i="12"/>
  <c r="F44" i="12"/>
  <c r="F36" i="12"/>
  <c r="F32" i="12"/>
  <c r="F24" i="12"/>
  <c r="F20" i="12"/>
  <c r="F16" i="12"/>
  <c r="F12" i="12"/>
  <c r="F8" i="12"/>
  <c r="F4" i="12"/>
  <c r="F56" i="12"/>
  <c r="F48" i="12"/>
  <c r="F40" i="12"/>
  <c r="F59" i="12"/>
  <c r="F55" i="12"/>
  <c r="F51" i="12"/>
  <c r="F47" i="12"/>
  <c r="F43" i="12"/>
  <c r="F39" i="12"/>
  <c r="F35" i="12"/>
  <c r="F31" i="12"/>
  <c r="F27" i="12"/>
  <c r="F23" i="12"/>
  <c r="F19" i="12"/>
  <c r="F15" i="12"/>
  <c r="F11" i="12"/>
  <c r="F7" i="12"/>
  <c r="E58" i="12"/>
  <c r="E41" i="12"/>
  <c r="E38" i="12"/>
  <c r="E36" i="12"/>
  <c r="E34" i="12"/>
  <c r="E29" i="12"/>
  <c r="E27" i="12"/>
  <c r="E25" i="12"/>
  <c r="E19" i="12"/>
  <c r="E10" i="12"/>
  <c r="E8" i="12"/>
  <c r="E6" i="12"/>
  <c r="E3" i="12"/>
  <c r="E46" i="12"/>
  <c r="E16" i="12"/>
  <c r="E14" i="12"/>
  <c r="E12" i="12"/>
  <c r="E57" i="12"/>
  <c r="E54" i="12"/>
  <c r="E48" i="12"/>
  <c r="E42" i="12"/>
  <c r="E37" i="12"/>
  <c r="E35" i="12"/>
  <c r="E33" i="12"/>
  <c r="E30" i="12"/>
  <c r="E28" i="12"/>
  <c r="E26" i="12"/>
  <c r="E24" i="12"/>
  <c r="E9" i="12"/>
  <c r="E7" i="12"/>
  <c r="E50" i="12"/>
  <c r="E17" i="12"/>
  <c r="E15" i="12"/>
  <c r="D3" i="12"/>
  <c r="D13" i="12"/>
  <c r="E18" i="12"/>
  <c r="E22" i="12"/>
  <c r="E61" i="12"/>
  <c r="E51" i="12"/>
  <c r="E39" i="12"/>
  <c r="E31" i="12"/>
  <c r="E2" i="12"/>
  <c r="E53" i="12"/>
  <c r="E45" i="12"/>
  <c r="E21" i="12"/>
  <c r="E5" i="12"/>
  <c r="E60" i="12"/>
  <c r="E40" i="12"/>
  <c r="E4" i="12"/>
  <c r="E49" i="12"/>
  <c r="E56" i="12"/>
  <c r="E52" i="12"/>
  <c r="E44" i="12"/>
  <c r="E32" i="12"/>
  <c r="E20" i="12"/>
  <c r="E59" i="12"/>
  <c r="E55" i="12"/>
  <c r="E47" i="12"/>
  <c r="E43" i="12"/>
  <c r="E23" i="12"/>
  <c r="E11" i="12"/>
  <c r="D56" i="12"/>
  <c r="D32" i="12"/>
  <c r="D24" i="12"/>
  <c r="D61" i="12"/>
  <c r="D29" i="12"/>
  <c r="D50" i="12"/>
  <c r="D34" i="12"/>
  <c r="D10" i="12"/>
  <c r="D47" i="12"/>
  <c r="D23" i="12"/>
  <c r="D7" i="12"/>
  <c r="D2" i="12"/>
  <c r="D60" i="12"/>
  <c r="D52" i="12"/>
  <c r="D44" i="12"/>
  <c r="D36" i="12"/>
  <c r="D28" i="12"/>
  <c r="D20" i="12"/>
  <c r="D12" i="12"/>
  <c r="D4" i="12"/>
  <c r="D48" i="12"/>
  <c r="D8" i="12"/>
  <c r="D45" i="12"/>
  <c r="D37" i="12"/>
  <c r="D5" i="12"/>
  <c r="D58" i="12"/>
  <c r="D42" i="12"/>
  <c r="D26" i="12"/>
  <c r="D18" i="12"/>
  <c r="D55" i="12"/>
  <c r="D39" i="12"/>
  <c r="D31" i="12"/>
  <c r="D15" i="12"/>
  <c r="D57" i="12"/>
  <c r="D49" i="12"/>
  <c r="D41" i="12"/>
  <c r="D33" i="12"/>
  <c r="D25" i="12"/>
  <c r="D17" i="12"/>
  <c r="D9" i="12"/>
  <c r="D40" i="12"/>
  <c r="D16" i="12"/>
  <c r="D53" i="12"/>
  <c r="D21" i="12"/>
  <c r="D54" i="12"/>
  <c r="D46" i="12"/>
  <c r="D38" i="12"/>
  <c r="D30" i="12"/>
  <c r="D22" i="12"/>
  <c r="D14" i="12"/>
  <c r="D6" i="12"/>
  <c r="D59" i="12"/>
  <c r="D51" i="12"/>
  <c r="D43" i="12"/>
  <c r="D35" i="12"/>
  <c r="D27" i="12"/>
  <c r="D19" i="12"/>
  <c r="D11" i="1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2" i="12"/>
  <c r="I48" i="20" l="1"/>
  <c r="I191" i="20"/>
  <c r="I49" i="20"/>
  <c r="I179" i="20"/>
  <c r="I142" i="20"/>
  <c r="I211" i="20"/>
  <c r="I177" i="20"/>
  <c r="I139" i="20"/>
  <c r="I186" i="20"/>
  <c r="I259" i="20"/>
  <c r="I217" i="20"/>
  <c r="I141" i="20"/>
  <c r="I310" i="20"/>
  <c r="I134" i="20"/>
  <c r="I76" i="20"/>
  <c r="I315" i="20"/>
  <c r="I82" i="20"/>
  <c r="I173" i="20"/>
  <c r="I163" i="20"/>
  <c r="I208" i="20"/>
  <c r="I94" i="20"/>
  <c r="I250" i="20"/>
  <c r="I41" i="20"/>
  <c r="I135" i="20"/>
  <c r="I42" i="20"/>
  <c r="I253" i="20"/>
  <c r="I235" i="20"/>
  <c r="I243" i="20"/>
  <c r="I216" i="20"/>
  <c r="I255" i="20"/>
  <c r="I20" i="20"/>
  <c r="I111" i="20"/>
  <c r="I194" i="20"/>
  <c r="I132" i="20"/>
  <c r="I162" i="20"/>
  <c r="I231" i="20"/>
  <c r="I246" i="20"/>
  <c r="I233" i="20"/>
  <c r="I104" i="20"/>
  <c r="I254" i="20"/>
  <c r="I157" i="20"/>
  <c r="I181" i="20"/>
  <c r="I223" i="20"/>
  <c r="I226" i="20"/>
  <c r="I38" i="20"/>
  <c r="I230" i="20"/>
  <c r="I318" i="20"/>
  <c r="I144" i="20"/>
  <c r="I316" i="20"/>
  <c r="I244" i="20"/>
  <c r="I16" i="20"/>
  <c r="I260" i="20"/>
  <c r="I53" i="20"/>
  <c r="I143" i="20"/>
  <c r="I219" i="20"/>
  <c r="I307" i="20"/>
  <c r="I238" i="20"/>
  <c r="I319" i="20"/>
  <c r="I95" i="20"/>
  <c r="I147" i="20"/>
  <c r="I292" i="20"/>
  <c r="I97" i="20"/>
  <c r="I240" i="20"/>
  <c r="I90" i="20"/>
  <c r="I119" i="20"/>
  <c r="I247" i="20"/>
  <c r="I303" i="20"/>
  <c r="I228" i="20"/>
  <c r="I120" i="20"/>
  <c r="I314" i="20"/>
  <c r="I106" i="20"/>
  <c r="I245" i="20"/>
  <c r="I19" i="20"/>
  <c r="I206" i="20"/>
  <c r="I65" i="20"/>
  <c r="I198" i="20"/>
  <c r="I102" i="20"/>
  <c r="I239" i="20"/>
  <c r="I155" i="20"/>
  <c r="I317" i="20"/>
  <c r="I291" i="20"/>
  <c r="I140" i="20"/>
  <c r="I220" i="20"/>
  <c r="I184" i="20"/>
  <c r="I225" i="20"/>
  <c r="I136" i="20"/>
  <c r="I218" i="20"/>
  <c r="I213" i="20"/>
  <c r="I171" i="20"/>
  <c r="I71" i="20"/>
  <c r="I241" i="20"/>
  <c r="I130" i="20"/>
  <c r="I110" i="20"/>
  <c r="I224" i="20"/>
  <c r="I105" i="20"/>
  <c r="I214" i="20"/>
  <c r="I172" i="20"/>
  <c r="I80" i="20"/>
  <c r="I146" i="20"/>
  <c r="I203" i="20"/>
  <c r="I100" i="20"/>
  <c r="I54" i="20"/>
  <c r="I69" i="20"/>
  <c r="I180" i="20"/>
  <c r="I73" i="20"/>
  <c r="I21" i="20"/>
  <c r="I309" i="20"/>
  <c r="I187" i="20"/>
  <c r="I304" i="20"/>
  <c r="I169" i="20"/>
  <c r="I83" i="20"/>
  <c r="I126" i="20"/>
  <c r="I182" i="20"/>
  <c r="I89" i="20"/>
  <c r="I92" i="20"/>
  <c r="I31" i="20"/>
  <c r="I99" i="20"/>
  <c r="I152" i="20"/>
  <c r="I46" i="20"/>
  <c r="I37" i="20"/>
  <c r="I153" i="20"/>
  <c r="I117" i="20"/>
  <c r="I170" i="20"/>
  <c r="I183" i="20"/>
  <c r="I74" i="20"/>
  <c r="I249" i="20"/>
  <c r="I252" i="20"/>
  <c r="I222" i="20"/>
  <c r="I248" i="20"/>
  <c r="I161" i="20"/>
  <c r="I22" i="20"/>
  <c r="I114" i="20"/>
  <c r="I308" i="20"/>
  <c r="I40" i="20"/>
  <c r="I109" i="20"/>
  <c r="I265" i="20"/>
  <c r="I201" i="20"/>
  <c r="I202" i="20"/>
  <c r="I149" i="20"/>
  <c r="I75" i="20"/>
  <c r="I87" i="20"/>
  <c r="I174" i="20"/>
  <c r="I79" i="20"/>
  <c r="I207" i="20"/>
  <c r="I30" i="20"/>
  <c r="I242" i="20"/>
  <c r="I17" i="20"/>
  <c r="I215" i="20"/>
  <c r="I313" i="20"/>
  <c r="I290" i="20"/>
  <c r="I27" i="20"/>
  <c r="I98" i="20"/>
  <c r="I199" i="20"/>
  <c r="I311" i="20"/>
  <c r="I205" i="20"/>
  <c r="I28" i="20"/>
  <c r="I96" i="20"/>
  <c r="I84" i="20"/>
  <c r="I118" i="20"/>
  <c r="I43" i="20"/>
  <c r="I133" i="20"/>
  <c r="I256" i="20"/>
  <c r="I115" i="20"/>
  <c r="I312" i="20"/>
  <c r="I121" i="20"/>
  <c r="I229" i="20"/>
  <c r="I116" i="20"/>
  <c r="I175" i="20"/>
  <c r="I151" i="20"/>
  <c r="I156" i="20"/>
  <c r="I85" i="20"/>
  <c r="I190" i="20"/>
  <c r="I24" i="20"/>
  <c r="I160" i="20"/>
  <c r="I150" i="20"/>
  <c r="I112" i="20"/>
  <c r="I50" i="20"/>
  <c r="I232" i="20"/>
  <c r="I91" i="20"/>
  <c r="I221" i="20"/>
  <c r="I108" i="20"/>
  <c r="I274" i="20"/>
  <c r="I18" i="20"/>
  <c r="I236" i="20"/>
  <c r="I158" i="20"/>
  <c r="I128" i="20"/>
  <c r="I86" i="20"/>
  <c r="I165" i="20"/>
  <c r="I62" i="20"/>
  <c r="I138" i="20"/>
  <c r="I63" i="20"/>
  <c r="I168" i="20"/>
  <c r="I145" i="20"/>
  <c r="I166" i="20"/>
  <c r="I257" i="20"/>
  <c r="I185" i="20"/>
  <c r="I45" i="20"/>
  <c r="I137" i="20"/>
  <c r="G8" i="19"/>
  <c r="G12" i="19"/>
  <c r="H25" i="17"/>
  <c r="H15" i="17"/>
  <c r="H8" i="17"/>
  <c r="G7" i="19"/>
  <c r="G25" i="19"/>
  <c r="G17" i="19"/>
  <c r="G24" i="19"/>
  <c r="G13" i="19"/>
  <c r="G22" i="19"/>
  <c r="G2" i="19"/>
  <c r="G15" i="19"/>
  <c r="G20" i="19"/>
  <c r="G9" i="19"/>
  <c r="G3" i="19"/>
  <c r="G21" i="19"/>
  <c r="G5" i="19"/>
  <c r="H20" i="17"/>
  <c r="G16" i="19"/>
  <c r="H12" i="17"/>
  <c r="G6" i="19"/>
  <c r="G10" i="19"/>
  <c r="H17" i="17"/>
  <c r="G14" i="19"/>
  <c r="G26" i="19"/>
  <c r="H5" i="17"/>
  <c r="G18" i="19"/>
  <c r="G11" i="19"/>
  <c r="G23" i="19"/>
  <c r="G4" i="19"/>
  <c r="G19" i="19"/>
  <c r="H24" i="17"/>
  <c r="H4" i="17"/>
  <c r="H2" i="17"/>
  <c r="H27" i="17"/>
  <c r="H19" i="17"/>
  <c r="H21" i="17"/>
  <c r="H6" i="17"/>
  <c r="H9" i="17"/>
  <c r="H18" i="17"/>
  <c r="H23" i="17"/>
  <c r="H11" i="17"/>
  <c r="H26" i="17"/>
  <c r="H3" i="17"/>
  <c r="H13" i="17"/>
  <c r="H14" i="17"/>
  <c r="H16" i="17"/>
  <c r="H7" i="17"/>
  <c r="H22" i="17"/>
  <c r="H10" i="17"/>
  <c r="AT196" i="2"/>
  <c r="AS196" i="2"/>
  <c r="AT194" i="2"/>
  <c r="AS194" i="2"/>
  <c r="AT192" i="2"/>
  <c r="AS192" i="2"/>
  <c r="AT190" i="2"/>
  <c r="AS190" i="2"/>
  <c r="AT188" i="2"/>
  <c r="AS188" i="2"/>
  <c r="AT186" i="2"/>
  <c r="AS186" i="2"/>
  <c r="AO170" i="2" l="1"/>
  <c r="AT68" i="1"/>
  <c r="AT61" i="1"/>
  <c r="AS61" i="1"/>
  <c r="AT59" i="1"/>
  <c r="AS59" i="1"/>
  <c r="AT6" i="1"/>
  <c r="AT8" i="1"/>
  <c r="AT12" i="1"/>
  <c r="AT15" i="1"/>
  <c r="AT17" i="1"/>
  <c r="AT20" i="1"/>
  <c r="AT22" i="1"/>
  <c r="AT25" i="1"/>
  <c r="AT27" i="1"/>
  <c r="AT29" i="1"/>
  <c r="AT34" i="1"/>
  <c r="AT39" i="1"/>
  <c r="AT41" i="1"/>
  <c r="AT43" i="1"/>
  <c r="AT45" i="1"/>
  <c r="AT55" i="1"/>
  <c r="AT51" i="1"/>
  <c r="AT53" i="1"/>
  <c r="AT167" i="2" l="1"/>
  <c r="AS167" i="2"/>
  <c r="AT165" i="2"/>
  <c r="AS165" i="2"/>
  <c r="AT161" i="2"/>
  <c r="AS161" i="2"/>
  <c r="AT159" i="2"/>
  <c r="AS159" i="2"/>
  <c r="AT170" i="2"/>
  <c r="AS170" i="2"/>
  <c r="AT157" i="2"/>
  <c r="AS157" i="2"/>
  <c r="AT173" i="2"/>
  <c r="AS173" i="2"/>
  <c r="AT183" i="2"/>
  <c r="AS183" i="2"/>
  <c r="AT175" i="2"/>
  <c r="AS175" i="2"/>
  <c r="AT177" i="2"/>
  <c r="AS177" i="2"/>
  <c r="AT179" i="2"/>
  <c r="AS179" i="2"/>
  <c r="AT181" i="2"/>
  <c r="AS181" i="2"/>
  <c r="AT123" i="2"/>
  <c r="AS123" i="2"/>
  <c r="AT121" i="2"/>
  <c r="AS121" i="2"/>
  <c r="AT119" i="2"/>
  <c r="AS119" i="2"/>
  <c r="AT117" i="2"/>
  <c r="AS117" i="2"/>
  <c r="AT115" i="2"/>
  <c r="AS115" i="2"/>
  <c r="AT113" i="2"/>
  <c r="AS113" i="2"/>
  <c r="AT111" i="2"/>
  <c r="AS111" i="2"/>
  <c r="AT109" i="2"/>
  <c r="AS109" i="2"/>
  <c r="AT107" i="2"/>
  <c r="AS107" i="2"/>
  <c r="AT104" i="2"/>
  <c r="AS104" i="2"/>
  <c r="AT100" i="2"/>
  <c r="AS100" i="2"/>
  <c r="AT98" i="2"/>
  <c r="AS98" i="2"/>
  <c r="AT96" i="2"/>
  <c r="AS96" i="2"/>
  <c r="AT91" i="2"/>
  <c r="AS91" i="2"/>
  <c r="AT87" i="2"/>
  <c r="AS87" i="2"/>
  <c r="AT84" i="2"/>
  <c r="AS84" i="2"/>
  <c r="AT82" i="2"/>
  <c r="AS82" i="2"/>
  <c r="AT80" i="2"/>
  <c r="AS80" i="2"/>
  <c r="AT78" i="2"/>
  <c r="AS78" i="2"/>
  <c r="AT74" i="2"/>
  <c r="AS74" i="2"/>
  <c r="AT71" i="2"/>
  <c r="AS71" i="2"/>
  <c r="AT69" i="2"/>
  <c r="AS69" i="2"/>
  <c r="AT66" i="2"/>
  <c r="AS66" i="2"/>
  <c r="AT63" i="2"/>
  <c r="AS63" i="2"/>
  <c r="AT60" i="2"/>
  <c r="AS60" i="2"/>
  <c r="AT58" i="2"/>
  <c r="AS58" i="2"/>
  <c r="AT56" i="2"/>
  <c r="AS56" i="2"/>
  <c r="AT54" i="2"/>
  <c r="AS54" i="2"/>
  <c r="AT51" i="2"/>
  <c r="AS51" i="2"/>
  <c r="AT48" i="2"/>
  <c r="AS48" i="2"/>
  <c r="AT42" i="2"/>
  <c r="AS42" i="2"/>
  <c r="AT37" i="2"/>
  <c r="AS37" i="2"/>
  <c r="AT35" i="2"/>
  <c r="AS35" i="2"/>
  <c r="AT29" i="2"/>
  <c r="AS29" i="2"/>
  <c r="AT24" i="2"/>
  <c r="AS24" i="2"/>
  <c r="AT20" i="2"/>
  <c r="AS20" i="2"/>
  <c r="AT15" i="2"/>
  <c r="AS15" i="2"/>
  <c r="AT11" i="2"/>
  <c r="AS11" i="2"/>
  <c r="AT4" i="2"/>
  <c r="AS4" i="2"/>
  <c r="AS4" i="1"/>
  <c r="AS6" i="1"/>
  <c r="AS8" i="1"/>
  <c r="AS12" i="1"/>
  <c r="AS15" i="1"/>
  <c r="AS17" i="1"/>
  <c r="AS20" i="1"/>
  <c r="AS22" i="1"/>
  <c r="AS25" i="1"/>
  <c r="AS27" i="1"/>
  <c r="AS29" i="1"/>
  <c r="AS34" i="1"/>
  <c r="AS39" i="1"/>
  <c r="AS41" i="1"/>
  <c r="AS43" i="1"/>
  <c r="AS45" i="1"/>
  <c r="AS55" i="1"/>
  <c r="AS51" i="1"/>
  <c r="AS53" i="1"/>
  <c r="S113" i="5" l="1"/>
  <c r="T113" i="5" s="1"/>
  <c r="S108" i="5"/>
  <c r="T108" i="5" s="1"/>
  <c r="AC36" i="5"/>
  <c r="AC35" i="5"/>
  <c r="AC34" i="5"/>
  <c r="AC33" i="5"/>
  <c r="AC32" i="5"/>
  <c r="AC31" i="5"/>
  <c r="AC30" i="5"/>
  <c r="AC29" i="5"/>
  <c r="AC28" i="5"/>
  <c r="AC27" i="5"/>
  <c r="AC26" i="5"/>
  <c r="AC25" i="5"/>
  <c r="AC24" i="5"/>
  <c r="AC23" i="5"/>
  <c r="AC22" i="5"/>
  <c r="AC21" i="5"/>
  <c r="AC20" i="5"/>
  <c r="AC19" i="5"/>
  <c r="AC18" i="5"/>
  <c r="AC17" i="5"/>
  <c r="AC16" i="5"/>
  <c r="S16" i="5"/>
  <c r="T16" i="5" s="1"/>
  <c r="AC15" i="5"/>
  <c r="S15" i="5"/>
  <c r="T15" i="5" s="1"/>
  <c r="AC14" i="5"/>
  <c r="S14" i="5"/>
  <c r="T14" i="5" s="1"/>
  <c r="AC13" i="5"/>
  <c r="S13" i="5"/>
  <c r="T13" i="5" s="1"/>
  <c r="AC12" i="5"/>
  <c r="AC11" i="5"/>
  <c r="AC10" i="5"/>
  <c r="AC9" i="5"/>
  <c r="AC8" i="5"/>
  <c r="AC7" i="5"/>
  <c r="AC6" i="5"/>
  <c r="AC5" i="5"/>
  <c r="AC4" i="5"/>
  <c r="AC3" i="5"/>
  <c r="AC2" i="5"/>
  <c r="AN167" i="2" l="1"/>
  <c r="AM167" i="2"/>
  <c r="AE167" i="2"/>
  <c r="AG167" i="2" s="1"/>
  <c r="AA167" i="2"/>
  <c r="AD91" i="2"/>
  <c r="AC91" i="2"/>
  <c r="AH100" i="2"/>
  <c r="AG100" i="2"/>
  <c r="AD119" i="2"/>
  <c r="AC119" i="2"/>
  <c r="AN123" i="2"/>
  <c r="AM123" i="2"/>
  <c r="AN121" i="2"/>
  <c r="AM121" i="2"/>
  <c r="AD123" i="2"/>
  <c r="AC123" i="2"/>
  <c r="AD121" i="2"/>
  <c r="AC121" i="2"/>
  <c r="AH121" i="2"/>
  <c r="AG121" i="2"/>
  <c r="AH123" i="2"/>
  <c r="AG123" i="2"/>
  <c r="AM91" i="2"/>
  <c r="AN100" i="2"/>
  <c r="AM100" i="2"/>
  <c r="AN119" i="2"/>
  <c r="AM119" i="2"/>
  <c r="AH119" i="2"/>
  <c r="AG119" i="2"/>
  <c r="AN179" i="2"/>
  <c r="AM179" i="2"/>
  <c r="AH181" i="2"/>
  <c r="AG181" i="2"/>
  <c r="AH177" i="2"/>
  <c r="AN177" i="2"/>
  <c r="AM177" i="2"/>
  <c r="AN175" i="2"/>
  <c r="AM175" i="2"/>
  <c r="AN173" i="2"/>
  <c r="AM173" i="2"/>
  <c r="AH157" i="2"/>
  <c r="AG157" i="2"/>
  <c r="AN157" i="2"/>
  <c r="AM157" i="2"/>
  <c r="AM159" i="2"/>
  <c r="AH159" i="2"/>
  <c r="AG159" i="2"/>
  <c r="AH161" i="2"/>
  <c r="AG161" i="2"/>
  <c r="AN165" i="2"/>
  <c r="AM165" i="2"/>
  <c r="AH165" i="2"/>
  <c r="AG165" i="2"/>
  <c r="AN43" i="1"/>
  <c r="AM43" i="1"/>
  <c r="AH43" i="1"/>
  <c r="AG43" i="1"/>
  <c r="AC43" i="1"/>
  <c r="AN45" i="1"/>
  <c r="AM45" i="1"/>
  <c r="AD45" i="1"/>
  <c r="AC45" i="1"/>
  <c r="AH45" i="1"/>
  <c r="AG45" i="1"/>
  <c r="AH55" i="1"/>
  <c r="AG55" i="1"/>
  <c r="AN55" i="1"/>
  <c r="AM55" i="1"/>
  <c r="AN51" i="1"/>
  <c r="AM51" i="1"/>
  <c r="AH51" i="1"/>
  <c r="AG51" i="1"/>
  <c r="AN53" i="1"/>
  <c r="AM53" i="1"/>
  <c r="AH53" i="1"/>
  <c r="AG53" i="1"/>
  <c r="AM181" i="2"/>
  <c r="AH167" i="2" l="1"/>
  <c r="AN181" i="2"/>
  <c r="AN91" i="2"/>
  <c r="AE91" i="2"/>
  <c r="AN183" i="2"/>
  <c r="AM183" i="2"/>
  <c r="AN159" i="2"/>
  <c r="AM170" i="2"/>
  <c r="AM161" i="2"/>
  <c r="AN170" i="2" l="1"/>
  <c r="AH91" i="2"/>
  <c r="AG91" i="2"/>
  <c r="AN16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AEP</author>
  </authors>
  <commentList>
    <comment ref="J261" authorId="0" shapeId="0" xr:uid="{00000000-0006-0000-0300-000001000000}">
      <text>
        <r>
          <rPr>
            <b/>
            <sz val="9"/>
            <color indexed="81"/>
            <rFont val="Tahoma"/>
            <family val="2"/>
          </rPr>
          <t>Powerplant shows the work orders tied to the Blanket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s306055</author>
  </authors>
  <commentList>
    <comment ref="Z76" authorId="0" shapeId="0" xr:uid="{33BB5358-369E-473B-A2D7-D7C12DB4B1FB}">
      <text>
        <r>
          <rPr>
            <b/>
            <sz val="9"/>
            <color indexed="81"/>
            <rFont val="Tahoma"/>
            <family val="2"/>
          </rPr>
          <t>s306055:</t>
        </r>
        <r>
          <rPr>
            <sz val="9"/>
            <color indexed="81"/>
            <rFont val="Tahoma"/>
            <family val="2"/>
          </rPr>
          <t xml:space="preserve">
EcoSys = 2,984,870</t>
        </r>
      </text>
    </comment>
  </commentList>
</comments>
</file>

<file path=xl/sharedStrings.xml><?xml version="1.0" encoding="utf-8"?>
<sst xmlns="http://schemas.openxmlformats.org/spreadsheetml/2006/main" count="10665" uniqueCount="3000">
  <si>
    <t>Code</t>
  </si>
  <si>
    <t>FR Sheet Name
(WS F&amp;G)</t>
  </si>
  <si>
    <t>PID</t>
  </si>
  <si>
    <t>UID</t>
  </si>
  <si>
    <t>Projected / Actual In-Service
(mmm-yyyy)</t>
  </si>
  <si>
    <t>Project &amp; TP#</t>
  </si>
  <si>
    <t>- - -   P R E V I O U S L Y   P U B L I S H E D   - - -</t>
  </si>
  <si>
    <t>---  WS-F and WS-G SUMMARY Input Data   ---</t>
  </si>
  <si>
    <t>COMMENTS</t>
  </si>
  <si>
    <t>09 Update</t>
  </si>
  <si>
    <t>2010 "Corrected" Update</t>
  </si>
  <si>
    <t>2011 "Corrected" Update</t>
  </si>
  <si>
    <t>2012 Update</t>
  </si>
  <si>
    <t>2013 Update</t>
  </si>
  <si>
    <t>2014 Update</t>
  </si>
  <si>
    <t>2015 Update</t>
  </si>
  <si>
    <t>2016 Update</t>
  </si>
  <si>
    <t>YE2009
Projected
(8/31/09)
&lt;&lt; WS-F &gt;&gt;</t>
  </si>
  <si>
    <t>YE2009
Actual
(3/29/11)*
&lt;&lt; WS-G &gt;&gt;</t>
  </si>
  <si>
    <t>YE2010
Projected
(3/29/11)
&lt;&lt; WS-F &gt;&gt;</t>
  </si>
  <si>
    <t>YE09 to YE10 (Projected) Variance</t>
  </si>
  <si>
    <t>YE2010
Actual
(12/21/11)*
&lt;&lt; WS-G &gt;&gt;</t>
  </si>
  <si>
    <t>YE2011
Projected
(12/21/11)
&lt;&lt; WS-F &gt;&gt;</t>
  </si>
  <si>
    <t>YE10 to YE11 (Projected) Variance</t>
  </si>
  <si>
    <t>YE2011
Actual
(May'12)
&lt;&lt; WS-G &gt;&gt;</t>
  </si>
  <si>
    <t>YE2012
Projected
(May '12)
&lt;&lt; WS-F &gt;&gt;</t>
  </si>
  <si>
    <t>YE11 to YE12 (Projected) Variance</t>
  </si>
  <si>
    <t>YE2012
Actual
(May'13)
&lt;&lt; WS-G &gt;&gt;</t>
  </si>
  <si>
    <t>YE2013
Projected
(May '13)
&lt;&lt; WS-F &gt;&gt;</t>
  </si>
  <si>
    <t>YE2012 Variance (Projected to Actual)</t>
  </si>
  <si>
    <t>YE12 (actual) to YE13 (Projected) Variance</t>
  </si>
  <si>
    <t>YE2013
Actual
(May'14)
&lt;&lt; WS-G &gt;&gt;</t>
  </si>
  <si>
    <t>YE2014
Projected
(May '14)
&lt;&lt; WS-F &gt;&gt;</t>
  </si>
  <si>
    <t>YE2013 Variance (Projected to Actual)</t>
  </si>
  <si>
    <t>YE13 (actual) to YE14 (Projected) Variance</t>
  </si>
  <si>
    <t>YE2014
Actual
(May'15)
&lt;&lt; WS-G &gt;&gt;</t>
  </si>
  <si>
    <t>YE2015
Projected
(May '15)
&lt;&lt; WS-F &gt;&gt;</t>
  </si>
  <si>
    <t>YE2014 Variance (Projected to Actual)</t>
  </si>
  <si>
    <t>YE14 (actual) to YE15 (Projected) Variance</t>
  </si>
  <si>
    <t>YE2015 Variance (Projected to Actual)</t>
  </si>
  <si>
    <t>YE15 (actual) to YE16 (Projected) Variance</t>
  </si>
  <si>
    <t>t</t>
  </si>
  <si>
    <t>P.001</t>
  </si>
  <si>
    <t>Total</t>
  </si>
  <si>
    <t>Riverside-Glenpool (TP2006087)</t>
  </si>
  <si>
    <t>c</t>
  </si>
  <si>
    <t>Reconductor 1.82 miles with ACCC.  Replace wave trap jumpers at Riverside.</t>
  </si>
  <si>
    <t>P.002</t>
  </si>
  <si>
    <t>Craig Jct-Broken Bow (TP2007059)</t>
  </si>
  <si>
    <t>Reconductor Broken Bow to Craig Junction 138 kV; Rebuild 7.66 miles of 3/0 CW CU with 795 ACSR</t>
  </si>
  <si>
    <t>P.003</t>
  </si>
  <si>
    <t>WFEC new ties (TP2006054)</t>
  </si>
  <si>
    <t>Build new 138 kV line AEP Sayre to WFEC Erick.</t>
  </si>
  <si>
    <t>Install 138 kV three breaker ring bus forming two new 138 kV terminals at the Atoka substation.</t>
  </si>
  <si>
    <t>Upgrade line relays, install SCADA and install Ethernet communication at Tupelo Substation.</t>
  </si>
  <si>
    <t>P.004</t>
  </si>
  <si>
    <t>Cache-Snyder (TP2004147)</t>
  </si>
  <si>
    <t>Includes new line and new terminals at both ends.</t>
  </si>
  <si>
    <t>Build new Snyder to Altus Jct 138 kV line</t>
  </si>
  <si>
    <t>Included in 10130</t>
  </si>
  <si>
    <t>P.005</t>
  </si>
  <si>
    <t>Catoosa 138 kV Device</t>
  </si>
  <si>
    <t>Install switched capacitor bank.</t>
  </si>
  <si>
    <t>P.006</t>
  </si>
  <si>
    <t>Pryor Jct 138/60 Upgrade autoxfmr  (TP2006090)</t>
  </si>
  <si>
    <t>Upgrade Pryor Junction 138/69 kV transformer; Ratings A=133 and B=146</t>
  </si>
  <si>
    <t>Included in 10137</t>
  </si>
  <si>
    <t>&lt;</t>
  </si>
  <si>
    <t>P.007</t>
  </si>
  <si>
    <t>Elk City-Elk City 69 CT upgrades (TP2007015)</t>
  </si>
  <si>
    <t>Not over $100K threshold for regional allocation.</t>
  </si>
  <si>
    <t>Replace CTS &amp; jumpers. Limits on AEP end will be 600A switches and Breaker</t>
  </si>
  <si>
    <t>P.008</t>
  </si>
  <si>
    <t>Weleetka &amp; Okmulgee wavetrap r&amp;r 81-805 (TP2005046)</t>
  </si>
  <si>
    <t>Replace Weleetka wave trap</t>
  </si>
  <si>
    <t>Replace Okmulgee wave trap</t>
  </si>
  <si>
    <t>Distribution; ignore</t>
  </si>
  <si>
    <t>P.009</t>
  </si>
  <si>
    <t>Tulsa SE r&amp;r switches (TP2004033)</t>
  </si>
  <si>
    <t>Replace 3 switches</t>
  </si>
  <si>
    <t>P.010</t>
  </si>
  <si>
    <t>Clinton City-Foss 69 wavetrap r&amp;r (TP2009011)</t>
  </si>
  <si>
    <t>n/a</t>
  </si>
  <si>
    <t>Replace wave trap at Clinton City Substation.</t>
  </si>
  <si>
    <t>P.011</t>
  </si>
  <si>
    <t>Bartlesville SE to Coffeyville T Rebuild (TP2008079-PSO)</t>
  </si>
  <si>
    <t>---</t>
  </si>
  <si>
    <t xml:space="preserve"> Also see related OKTransco project (OKT.004). </t>
  </si>
  <si>
    <t>Rebuild approximately 13 miles of line with 1590 ACSR to achieve a minimum 2000 Amp emergency rating</t>
  </si>
  <si>
    <t>Included in 10578</t>
  </si>
  <si>
    <t>P.012</t>
  </si>
  <si>
    <t>Canadian River - McAlester City 138 kV Line Conversion (TP2009095)</t>
  </si>
  <si>
    <t xml:space="preserve"> Also see related OKTransco project (OKT.006).  Multi-element multi-year base plan project.  Final in-service yr in 12' and 13'.</t>
  </si>
  <si>
    <t>Convert 17 mile Canadian River - McAlester City line from 69 kV to 138 kV.</t>
  </si>
  <si>
    <t>Included in 11011</t>
  </si>
  <si>
    <t>P.013</t>
  </si>
  <si>
    <t>CoffeyvilleT to Dearing 138 kv Rebuild - 1.1 mi (TP2008013)</t>
  </si>
  <si>
    <t>Also see related OKTransco project (OKT.002). Total project expenditure is over $100k.</t>
  </si>
  <si>
    <t>AEPW to reconductor 1.09 miles of 795 ACSR with 1590 ACSR.  (Also, Westar to rebuild 3.93 miles of 795 ACSR with 1590 ACSR.)  These ratings are just for the AEP facilities.</t>
  </si>
  <si>
    <t>P.014</t>
  </si>
  <si>
    <t>Ashdown West - Craig Junction 138KV Rebuild (TP2009092)</t>
  </si>
  <si>
    <t>Asset transfer to SWEPCO completed.  Only a portion of the project was transferred.</t>
  </si>
  <si>
    <t xml:space="preserve">c </t>
  </si>
  <si>
    <t xml:space="preserve">Rebuild 2.45 miles of 795 ACSR with 1590 ACSR and reset relays. </t>
  </si>
  <si>
    <t>P.015</t>
  </si>
  <si>
    <t>Locust Grove to Lone Star 115 kV Rebuild 2.1 miles (TP2009093)</t>
  </si>
  <si>
    <t>Reconductor 2.15 mile section of 115 kV line with 795 ACSR.</t>
  </si>
  <si>
    <t>P.016</t>
  </si>
  <si>
    <t>Cornville Station Conversion (TP2011093)</t>
  </si>
  <si>
    <t xml:space="preserve">Also see related OKTransco project (OKT.007). </t>
  </si>
  <si>
    <t>Upgrade the Cornville 138 kV bus to breaker-and-a-half configuration in preparation for the 138 kV line conversion to Lindsay Water substation.</t>
  </si>
  <si>
    <t>P.017</t>
  </si>
  <si>
    <t>OKMULGEE - RIVERSIDE STATION 138KV CKT 1</t>
  </si>
  <si>
    <t>Ignore; no Capital investment</t>
  </si>
  <si>
    <t>Replace wave trap at Okmulgee.</t>
  </si>
  <si>
    <t>P.018</t>
  </si>
  <si>
    <t>Valliant-NW Texarkana 345 kV</t>
  </si>
  <si>
    <t>345 kV from Valliant substation to NW Texarkana substation</t>
  </si>
  <si>
    <t>P.019</t>
  </si>
  <si>
    <t>Broken Arrow North-South Tap-Oneta 138 kV Ckt 1</t>
  </si>
  <si>
    <t>Reconductor 4.33 miles of 795 ACSR with 1026 ACCC</t>
  </si>
  <si>
    <t>P.020</t>
  </si>
  <si>
    <t>Grady Customer Connection</t>
  </si>
  <si>
    <t xml:space="preserve">Also see related OKTransco project (OKT.013). </t>
  </si>
  <si>
    <t>Transmission line cut-ins</t>
  </si>
  <si>
    <t>P.021</t>
  </si>
  <si>
    <t>Darlington-Red Rock 138 kV line</t>
  </si>
  <si>
    <t xml:space="preserve">Also see related OKTransco project (OKT.014). </t>
  </si>
  <si>
    <t>Construct new 8-mile 138 kV line from Red Rock to Darlington.</t>
  </si>
  <si>
    <t>Cost includes all terminal work also.</t>
  </si>
  <si>
    <t>Build 138 kV line from Benteler to Port Robson (Ckt 2)</t>
  </si>
  <si>
    <t>S.072</t>
  </si>
  <si>
    <t>Build 138 kV line from Benteler to Port Robson (Ckt 1)</t>
  </si>
  <si>
    <t>Benteler - Port Robson 138 kV Ckt 1 and 2</t>
  </si>
  <si>
    <t>Rebuild 2.75 mile 69 kV line from Mt. Pleasant to West Mt. Pleasant</t>
  </si>
  <si>
    <t>S.071</t>
  </si>
  <si>
    <t xml:space="preserve">69 kV Upgrade.  </t>
  </si>
  <si>
    <t>Mt. Pleasant - West Mt. Pleasant 69 kV Ckt 1</t>
  </si>
  <si>
    <t>Rebuild 7.0 mile 69 kV line from Howe Interchange to Midland with 1233.6 ACSR/TW. The portion of the line to be rebult is from the state line to Midland. Upgrade CT ratios, relay settings, switches, and station conductors at Midland.</t>
  </si>
  <si>
    <t>S.070</t>
  </si>
  <si>
    <t>Rebuild 1.3 mile 69 kV line from Midland to Midland REC with 1233.6 ACSR/TW. Upgrade CT ratios, relay settings, switches, and station conductors at Midland.</t>
  </si>
  <si>
    <t>Rebuild 4.0 mile line from Midland REC to North Huntington with 1233.6 ACSR/TW. Upgrade CT ratios, relay settings, and jumpers at North Huntington.</t>
  </si>
  <si>
    <t>69 kV Upgrade. State Line to Midland line rebuild in-serviced  Dec-14.</t>
  </si>
  <si>
    <t>Red Oak (State Line)-North Huntington 69 kV</t>
  </si>
  <si>
    <t>Rebuild 1.6 mile line from Hardy Street to Waterworks with 1233.6 ACSR/TW</t>
  </si>
  <si>
    <t>S.069</t>
  </si>
  <si>
    <t>Hardy Street-Waterworks 69 kV</t>
  </si>
  <si>
    <t>Ellerbe Road - Forbing Tap 69 kV Ckt 1</t>
  </si>
  <si>
    <t>S.068</t>
  </si>
  <si>
    <t>Forbing Tap - South Shreveport 69 kV</t>
  </si>
  <si>
    <t>Ellerbe Rd - South Shreveport 69 kV Build (TP201154)</t>
  </si>
  <si>
    <t>Rebuild 13.2 mile line; Upgrade CT ratios and relay settings at New Boston.</t>
  </si>
  <si>
    <t>S.067</t>
  </si>
  <si>
    <t>69 kV Upgrade.  Dekalb Station upgrades in-serviced Oct-14.</t>
  </si>
  <si>
    <t>Dekalb-New Boston 69 kV</t>
  </si>
  <si>
    <t>Install a new 28.8 MVAr capacitor bank at Logansport 138 kV substation</t>
  </si>
  <si>
    <t>S.064</t>
  </si>
  <si>
    <t>Logansport 138 kV (TP2011022)</t>
  </si>
  <si>
    <t>included in 50607</t>
  </si>
  <si>
    <t>Messick 500/230 kV Transformer Ckt1</t>
  </si>
  <si>
    <t>Messick 500/230 kV (TP2011033)</t>
  </si>
  <si>
    <t>Install a new 28.8 MVAr capacitor bank at Winnsboro 138 kV substation</t>
  </si>
  <si>
    <t>S.063</t>
  </si>
  <si>
    <t>Winnsboro 138 kV (TP2013122)</t>
  </si>
  <si>
    <t>Rebuild 27.6 mile 138 kV ine with 1926.9 ACSR/TW.</t>
  </si>
  <si>
    <t>S.060</t>
  </si>
  <si>
    <t>Rock Hill-Springridge Pan-Harr REC 138 kV Ckt 1</t>
  </si>
  <si>
    <t>Rebuild 4.7 mile 69 kV line from Brownlee to North Market</t>
  </si>
  <si>
    <t>S.059</t>
  </si>
  <si>
    <t>Brownlee-North Market 69 kV Rebuild</t>
  </si>
  <si>
    <t>S.058</t>
  </si>
  <si>
    <t>Northwest Texarkana 345 kV terminal work and 345 kV ine relocations completed November 2015; Also see related PSO project (P.018) and OKTCo project (OKT.009).</t>
  </si>
  <si>
    <t>Replace 69 kV switches.</t>
  </si>
  <si>
    <t>S.057</t>
  </si>
  <si>
    <t>OKAY - TOLLETTE 69KV CKT 1</t>
  </si>
  <si>
    <t>Replace 69 kV switch 11985 and 1033 AAC jumpers at Sugar Hill.</t>
  </si>
  <si>
    <t>S.056</t>
  </si>
  <si>
    <t>SUGAR HILL 138/69KV TRANSFORMER CKT 1</t>
  </si>
  <si>
    <t>Replace two switches at Quitman substation.</t>
  </si>
  <si>
    <t>S.055</t>
  </si>
  <si>
    <t>FOREST HILLS REC - QUITMAN 69KV CKT 1 #2</t>
  </si>
  <si>
    <t>Reset CTs at Carthage on the Carthage - Rock Hill line.</t>
  </si>
  <si>
    <t>S.054</t>
  </si>
  <si>
    <t>CARTHAGE - ROCK HILL 69KV CKT 1</t>
  </si>
  <si>
    <t>Replace 69 kV switches at Winnsboro and reset CT ratios and relay settings.</t>
  </si>
  <si>
    <t>S.053</t>
  </si>
  <si>
    <t>Ignore; Distribution investment</t>
  </si>
  <si>
    <t>MAGNOLIA TAP - WINNSBORO 69KV CKT 1</t>
  </si>
  <si>
    <t>Replace Quitman 69KV bus, switches and jumpers. Change CT and relay settings.</t>
  </si>
  <si>
    <t>S.052</t>
  </si>
  <si>
    <t>FOREST HILLS REC - QUITMAN 69KV CKT 1</t>
  </si>
  <si>
    <t>Relay at Bann new limits will be 65/72 MVA summer (line conductor/Lonestar switch) and 72/72 MVA winter (Lonestar Switch)</t>
  </si>
  <si>
    <t>S.051</t>
  </si>
  <si>
    <t>BANN - LONESTAR ORDINANCE TAP 69KV CKT 1</t>
  </si>
  <si>
    <t>Replace CT</t>
  </si>
  <si>
    <t>S.050</t>
  </si>
  <si>
    <t>LONE STAR SOUTH - PITTSBURG 138KV CKT 1</t>
  </si>
  <si>
    <t>Replace Switch in King Hwy substation</t>
  </si>
  <si>
    <t>S.049</t>
  </si>
  <si>
    <t>BANN - KINGS HIGHWAY 69KV CKT 1</t>
  </si>
  <si>
    <t xml:space="preserve">Replace Mineola 2 Switches &amp; Breaker </t>
  </si>
  <si>
    <t>S.048</t>
  </si>
  <si>
    <t>MINEOLA - NORTH MINEOLA 69KV CKT 1</t>
  </si>
  <si>
    <t>Replace conductor in Hope Substation</t>
  </si>
  <si>
    <t>S.047</t>
  </si>
  <si>
    <t>FULTON - HOPE 115KV CKT 1</t>
  </si>
  <si>
    <t>Install new 345 kV line , ROW and terminal equipment at Chamber Springs</t>
  </si>
  <si>
    <t>S.046</t>
  </si>
  <si>
    <t>Includes 345 kV line and Chamber Springs 345 kV terminal work.</t>
  </si>
  <si>
    <t>CHAMBER SPRINGS - TONTITOWN 345KV CKT 1</t>
  </si>
  <si>
    <t>Reconductor 666 ACSR (11.6 miles) and 1272 ACSR (.1 mile) to Drake ACCC (2156  ACSR section 0.6 miles is not replaced) and remove the series reactors at Chamber Springs on the Chamber Springs to Tontitown 161 kV line</t>
  </si>
  <si>
    <t>S.045</t>
  </si>
  <si>
    <t>CHAMBER SPRINGS - TONTITOWN 161KV CKT 1</t>
  </si>
  <si>
    <t>not sure if stations are to be included</t>
  </si>
  <si>
    <t>Pittsburg and Mineola Stations</t>
  </si>
  <si>
    <t>S.044</t>
  </si>
  <si>
    <t>NORTH MINEOLA - WINNSBORO 138KV CKT 1</t>
  </si>
  <si>
    <t>PITTSBURG - WINNSBORO 138KV CKT 1</t>
  </si>
  <si>
    <t>Pittsburg-Winnsboro-North Mineola</t>
  </si>
  <si>
    <t>Included in 11331</t>
  </si>
  <si>
    <t>S.043</t>
  </si>
  <si>
    <t>Rebuild 21.85-mile 138 kV line from Diana to Perdue. Replace switches, jumpers, and upgrade CT ratios at Diana and Perdue. Upgrade relay settings at Diana.</t>
  </si>
  <si>
    <t>Diana to Perdue 138 kV Rebuild 21.8 miles; Station Upgrades at Diana and Perdue (TP2011023)</t>
  </si>
  <si>
    <t>Reconductor 3.25-mile 69 kV line from Northwest Henderson to Poynter with 1272 ACSR.</t>
  </si>
  <si>
    <t>S.042</t>
  </si>
  <si>
    <t>Includes terminal work at both Northwest Henderson and Poynter</t>
  </si>
  <si>
    <t>Northwest Henderson to Poynter 69 kV Rebuild 3.2 miles (TP2004031)</t>
  </si>
  <si>
    <t>Rebuild 1-mile portion of the 69 kV line from Broadmoor to Fern Street with 1233.6 ACSR/TW. Replace switches at Fern Street.</t>
  </si>
  <si>
    <t>S.041</t>
  </si>
  <si>
    <t>Includes terminal work at both Fern Street and Broadmoor.</t>
  </si>
  <si>
    <t>Broadmoor to Fern Street 69 kV Rebuild 1 mile (TP2010103)</t>
  </si>
  <si>
    <t>Rebuild or reconductor 11.4-mile Rock Hill - Carthage line from 336 ACSR to 1272 ACSR and remove switches in middle of line.  Upgrade breaker, switches, CT ratios, and relay settings at Carthage substation. Upgrade jumpers, switches, CT ratios, and relay settings at Rock Hill substation.</t>
  </si>
  <si>
    <t>S.040</t>
  </si>
  <si>
    <t>Rock Hill to Carthage 69 kV Rebuild 11.4 Miles (TP2010102)</t>
  </si>
  <si>
    <t>S.039</t>
  </si>
  <si>
    <t xml:space="preserve">Asset has been transferred to SWEPCO from PSO, thus placing the line back with the original owner. </t>
  </si>
  <si>
    <t>Rebuild 2.49 miles with 1590 ACSR. Replace wavetrap and jumpers at Whitney. Replace metering CT at Eastex.</t>
  </si>
  <si>
    <t>S.038</t>
  </si>
  <si>
    <t>Eastex Switching Station - Whitney 138 kV Station - Rebuild 2.5 miles of 138 kV (TP2010064)</t>
  </si>
  <si>
    <t>Rebuild 7.11 miles of 397.5 ACSR with 1272 ACSR</t>
  </si>
  <si>
    <t>S.037</t>
  </si>
  <si>
    <t>SW Shreveport to Spring Ridge REC 138 kV Line Rebuild (TP2010066)</t>
  </si>
  <si>
    <t>Tap the South Springdale-East Fayetteville 161 kV line and build 1.5 miles of 161 kV to new Osbourne station.</t>
  </si>
  <si>
    <t>S.036</t>
  </si>
  <si>
    <t>Includes T station and T line per Pennybaker/Rainbolt</t>
  </si>
  <si>
    <t>Osburn 161 kV Line Work</t>
  </si>
  <si>
    <t>Replace auto with new 450 MVA.</t>
  </si>
  <si>
    <t>S.035</t>
  </si>
  <si>
    <t>Diana - Replace North Autotransformer #3 (TP2010065)</t>
  </si>
  <si>
    <t>included in 11421</t>
  </si>
  <si>
    <t>S.034</t>
  </si>
  <si>
    <t>Includes 7.1 mile line rebuild, and terminal work at Lone Star Ordnance Tap and Bann.</t>
  </si>
  <si>
    <t>Rebuild 1.68-mile Hooks - Lone Star Ordinance Tap 69 kV line. Replace switch 6006 at Lone Star Ordinance.</t>
  </si>
  <si>
    <t>Bann - LS Ordnance - Hooks 69 kV - Rebuild 7.1 mi (TP2011024)</t>
  </si>
  <si>
    <t>Includes all 345 kV line work. Added this to include the revision for the condemnation</t>
  </si>
  <si>
    <t>Install 18 miles of new 345 kV, 2-954 ACSR line.</t>
  </si>
  <si>
    <t>S.033</t>
  </si>
  <si>
    <t>Includes all station work.</t>
  </si>
  <si>
    <t>Install 345/161 kV transformer at Shipe Road.</t>
  </si>
  <si>
    <t>Includes all 161 kV line work.</t>
  </si>
  <si>
    <t>Install 9 miles of 161 kV from new Shipe Road Substation to East Centerton Substation.</t>
  </si>
  <si>
    <t>Multi-element multi-year base plan project.  Work orginally projected for 2013 was moved to 2014.  Final in-service yr in 12', 13'  and 14'.</t>
  </si>
  <si>
    <t xml:space="preserve"> Flint Creek-Shipe Road 345 kV Line (TP2008126)</t>
  </si>
  <si>
    <t>Rebuild 3.49 miles of Howell - Kilgore 69 kV 4/0 ACSR with 795 ACSR.</t>
  </si>
  <si>
    <t>S.032</t>
  </si>
  <si>
    <t>Howell-Kilgore 69 kV rebuild</t>
  </si>
  <si>
    <t>Replace 138 kV wavetraps at both ends. Reset CTs at Lone Star South. Reset relays at Pittsburg.</t>
  </si>
  <si>
    <t>S.031</t>
  </si>
  <si>
    <t>Lone Star South - Pittsburg 138 kV - Replace Wavetraps, reset CT's and Relays (TP2009100)</t>
  </si>
  <si>
    <t>included in 10456</t>
  </si>
  <si>
    <t>S.030</t>
  </si>
  <si>
    <t>Add 345 kV terminal at NW Texarkana</t>
  </si>
  <si>
    <t>Build approximately 33 miles of 2-954 ACSR from Turk to NW Texarkana.</t>
  </si>
  <si>
    <t>Add Turk 345/138 kV transformer</t>
  </si>
  <si>
    <t>NW Texarkana - Turk 345</t>
  </si>
  <si>
    <t>Reset CT, Replace Breaker and Switch</t>
  </si>
  <si>
    <t>S.029</t>
  </si>
  <si>
    <t>Replace Switch at Easton, and Breaker and Switch at Pirkey</t>
  </si>
  <si>
    <t>Replace 3 2000 A switches at Knox Lee</t>
  </si>
  <si>
    <t>Knox Lee - Pirkey 138 kV / Pirkey - Whitney 138 kV - Replace Breaker,  Wavetraps, and reset relays and CT's (TP2010062)</t>
  </si>
  <si>
    <t>Rebuild 5.92 miles of 266 ACSR with 795 ACSR. Replace 69KV switches, jumpers, and reset CTs and relays at Texarkana Plant</t>
  </si>
  <si>
    <t>S.028</t>
  </si>
  <si>
    <t>Change out the 500 Cu jumpers at Texarkana Plant.</t>
  </si>
  <si>
    <t>slight discrepancy in sum of costs versus prior total</t>
  </si>
  <si>
    <t>Bloomburg-Texarkana Plant (TP2008027)</t>
  </si>
  <si>
    <t>Replace 138 kV breaker, switches, and jumpers at Linwood. Replace circuit switcher at Powell Street.</t>
  </si>
  <si>
    <t>S.027</t>
  </si>
  <si>
    <t>Corrected total (took out removal cost)</t>
  </si>
  <si>
    <t>Linwood - Powell Street 138 kV</t>
  </si>
  <si>
    <t>Replace one breaker and four switches.</t>
  </si>
  <si>
    <t>S.026</t>
  </si>
  <si>
    <t>Whitney repl CB and Switches</t>
  </si>
  <si>
    <t>Replace switch at Diana for higher winter rating of 287/316 MVA. Summer rating unchanged.</t>
  </si>
  <si>
    <t>S.025</t>
  </si>
  <si>
    <t>Replace sw @ Diana</t>
  </si>
  <si>
    <t>included in 10445</t>
  </si>
  <si>
    <t>S.024</t>
  </si>
  <si>
    <t>Replace 161 kV breaker, switches and CTs at Dyess.</t>
  </si>
  <si>
    <t>Rebuild/reconductor 5.17 mile Dyess - Elm Springs 161 kV with 2156 ACSR.</t>
  </si>
  <si>
    <t>Rebuild/recondutor Dyess-ElmSprings REC [Dyess Station-Flint Creek] (TP2008026)</t>
  </si>
  <si>
    <t>Reconductor Quitman - Westwood 69 kV 3.91 miles of 2/0 with 795 ACSR</t>
  </si>
  <si>
    <t>S.023</t>
  </si>
  <si>
    <t>Reconductor 2.66 mile Greggton - Lake Lamond 69 kV with 1272 ACSR.</t>
  </si>
  <si>
    <t>Reconductor: Greggton-Lake Lamond &amp; Quitman-Westwood 69 kV lines (TP2008015)</t>
  </si>
  <si>
    <t>Replace four (4) switches and upgrading bus work.</t>
  </si>
  <si>
    <t>S.022</t>
  </si>
  <si>
    <t>Longwood: r&amp;r switches &amp; bus upgrade</t>
  </si>
  <si>
    <t>Reconductor 3.55 miles of 666 ACSR with 1590 ACSR</t>
  </si>
  <si>
    <t>S.021</t>
  </si>
  <si>
    <t>included in 10450</t>
  </si>
  <si>
    <t>Corrected total.</t>
  </si>
  <si>
    <t>McNabb-Turk 4mi reconductor</t>
  </si>
  <si>
    <t>Transfer:  Will track this multi-element multi-year project via S.003 from 2011 Update forward.  Investment now included in S.003 above.</t>
  </si>
  <si>
    <t xml:space="preserve">[NW Ark Area Improve - 2008] Elm Springs, East Rogers,Shipe Rd stations </t>
  </si>
  <si>
    <t>S.020</t>
  </si>
  <si>
    <t>New 138 kV line from Wallace Lake to Finney Tap (includes Wallace Lake terminal)</t>
  </si>
  <si>
    <t>S.019</t>
  </si>
  <si>
    <t>Wallace Lake - Port Robson (TP2005142)</t>
  </si>
  <si>
    <t>Delete duplicate project.  Will track this multi-element multi-year project via 1 set of worksheet F and G tables.</t>
  </si>
  <si>
    <t>***</t>
  </si>
  <si>
    <t>Port Robson - Caplis
(SE 1238 kV loop - 2008) (TP2007165)</t>
  </si>
  <si>
    <t>S.018</t>
  </si>
  <si>
    <t>'Rebuild 2.09 miles of 666 ACSR with 1272 ACSR</t>
  </si>
  <si>
    <t>S.017</t>
  </si>
  <si>
    <t>Linwood-McWillie (TP2007019)</t>
  </si>
  <si>
    <t>Replace Daingerfield 69 kV Breaker # 1M90 &amp; reset relays.</t>
  </si>
  <si>
    <t>S.016</t>
  </si>
  <si>
    <t>**</t>
  </si>
  <si>
    <t>Daingerfield repl CB 1M90 (TP2008017)</t>
  </si>
  <si>
    <t>S.015</t>
  </si>
  <si>
    <t>Arsenal Hill 138 kV cap (TP2004148)</t>
  </si>
  <si>
    <t>Replace wave trap and reset CTs @ NW Henderson.</t>
  </si>
  <si>
    <t>S.014</t>
  </si>
  <si>
    <t xml:space="preserve">Not over $100K threshold for regional allocation.  </t>
  </si>
  <si>
    <t>NW Henderson - Oak Hill 138 line (TP2006089)</t>
  </si>
  <si>
    <t>Reconductor line with 1272 ACSR</t>
  </si>
  <si>
    <t>S.013</t>
  </si>
  <si>
    <t>Included in 10007</t>
  </si>
  <si>
    <t>Corrected total; Shadow work order was missing from prior reports. New total correlates with orginal estimate.</t>
  </si>
  <si>
    <t>Carthage REC - Carthage T 138 (TP2004139)</t>
  </si>
  <si>
    <t xml:space="preserve">Replace relay, wave trap at Knoxlee </t>
  </si>
  <si>
    <t>S.012</t>
  </si>
  <si>
    <t>Replace wave trap at South Shreveport</t>
  </si>
  <si>
    <t>Knox Lee - Oak Hill#2 1328 line, S.Shreveport (TP2004036)</t>
  </si>
  <si>
    <t>Delete:  Not a BPU…no longer reported for Sched 11 purposes. Confirmed 1/19/15.</t>
  </si>
  <si>
    <t>Siloam Sprgs - Chamber Sprgs 161 line</t>
  </si>
  <si>
    <t>S.011</t>
  </si>
  <si>
    <t>TONTITOWN 345/161KV TRANSFORMER CKT 1</t>
  </si>
  <si>
    <t>S.010</t>
  </si>
  <si>
    <t>Tontitown-Elm Springs REC 161</t>
  </si>
  <si>
    <t>Replace six (6) 138 kV switches, five at Bann &amp; one at Alumax Tap. Rebuild 0.67 miles of 1024 ACAR with 1590 ACSR. Replace wave trap &amp;  jumpers @ Bann. Replace breaker 3300 @ Bann.</t>
  </si>
  <si>
    <t>S.009</t>
  </si>
  <si>
    <t>Rebuild 2.0 miles of 1024 ACAR with 1590 ACSR, Replace wave trap &amp; jumpers with 2156 ACSR. Replace Switch 2285 @ Alumax Tap.</t>
  </si>
  <si>
    <t>NW Texkna-Bann-Alumax 138 reconductor (TP2006130)</t>
  </si>
  <si>
    <t>Included in 10133</t>
  </si>
  <si>
    <t>S.008</t>
  </si>
  <si>
    <t>Convert 69 KV line to 161 kV</t>
  </si>
  <si>
    <t>Dyess-S.Fayetteville 69 convert to 161 (TP2002085)</t>
  </si>
  <si>
    <t>Replace Linwood Switches 10872 and 10873 and replace 138KV breaker jumpers</t>
  </si>
  <si>
    <t>S.007</t>
  </si>
  <si>
    <t>Linwood 1238 switch r&amp;r (TP2008080)</t>
  </si>
  <si>
    <t>Build new Caplis-McDade 138 kV, 1590 ACSR line</t>
  </si>
  <si>
    <t>S.006</t>
  </si>
  <si>
    <t>Included in 10745</t>
  </si>
  <si>
    <t>Build new Port Robson-Bean 138 kV, 1590 ACSR line</t>
  </si>
  <si>
    <t>Convert Haughton-McDade to 138 kV, 1590 ACSR (includes McDade station conversion).</t>
  </si>
  <si>
    <t>Convert Red Point-Haughton to 138 kV, 1590 ACSR (includes Red Point terminal &amp; Haughton station conversion).</t>
  </si>
  <si>
    <t xml:space="preserve">Multi-element multi-year base plan project.  Final in-service yr from '09 to '13.  </t>
  </si>
  <si>
    <t>Port Robson - Caplis - Red Point (SE 138 loop) (TP2007165)</t>
  </si>
  <si>
    <t>Reconductor 0.1 mile Bonanza - Bonanza Tap 161 kV line section to 1590 ACSR.</t>
  </si>
  <si>
    <t>S.005</t>
  </si>
  <si>
    <t>Replace the Excelsior 69 kV station on the Midland-Excelsior 69 kV line with Reeves Road 161 kV station on the nearby the Hackett REC-North Huntington 161 kV line section.  Open the Midland-Excelsior 69 kV line.</t>
  </si>
  <si>
    <t>Upgrade CT at North Huntington on N Huntington to Huntington Waldron 69 kV</t>
  </si>
  <si>
    <t>Reconnect the Huntington 69 kV station from the North Huntington-Midland 69 kV line to the North Huntington-Waldron 69 kV line.</t>
  </si>
  <si>
    <t>Greenwod, AR area (TP2007120)</t>
  </si>
  <si>
    <t>No specific work order for this.</t>
  </si>
  <si>
    <t>S.004</t>
  </si>
  <si>
    <t>All work combined under 10286.</t>
  </si>
  <si>
    <t>Magazine REC  Danville 161 kV rebuild 17.96 miles of 250 Copperweld with 1272 ACSR.</t>
  </si>
  <si>
    <t>N-Mag-Danville (TP2007114)</t>
  </si>
  <si>
    <t>Reconductor 5.14 mile Bentonville 279th St. - East Centerton 161 kV with 1590 conductor.</t>
  </si>
  <si>
    <t>S.003</t>
  </si>
  <si>
    <t>Included in 10292</t>
  </si>
  <si>
    <t>Reconductor 1 mile Flint Creek - Gentry 161 kV with 1590 ACSR.</t>
  </si>
  <si>
    <t xml:space="preserve">Install 3% impedance reactor set at East Rogers on 161 kV line to Avoca REC. </t>
  </si>
  <si>
    <t>NW Ark 2009 (TP2007103)</t>
  </si>
  <si>
    <t>Rebuild 2.29 miles of 2-397.5 ACSR with 1590 ACSR.</t>
  </si>
  <si>
    <t>S.002</t>
  </si>
  <si>
    <t>Included in 10283</t>
  </si>
  <si>
    <t>Replace two 138 kV breakers and five 138 kV switches. Reset relays and CTs</t>
  </si>
  <si>
    <t>SW Shreveport (TP2007060)</t>
  </si>
  <si>
    <t>Included in 50154</t>
  </si>
  <si>
    <t>S.001</t>
  </si>
  <si>
    <t>Replace auto and 69 KV breaker and switches.</t>
  </si>
  <si>
    <t>Rebuild 2.55 miles of 666 ACSR with 1272 ACSR</t>
  </si>
  <si>
    <t>Rebuild 3.24 miles of 1272 AAC with 2156 ACSR. Replace 3 138KV switches, breaker jumpers, and reset CTs at Arsenal Hill. Replace 2 138KV switches and jumpers at Fort Humbug.</t>
  </si>
  <si>
    <t>Reconductor North Market - Arsenal Hill 69 kV 2.29 Miles With 1272 ACSR</t>
  </si>
  <si>
    <t>AH auto &amp; line (TP2007057)</t>
  </si>
  <si>
    <t>YE09 to YE10 Variance</t>
  </si>
  <si>
    <t>---  PREVIOUSLY PUBLISHED  ---</t>
  </si>
  <si>
    <t>Tap existing 138 kV line from Elk City to Red Hills Wind to construct new Ellis substation.</t>
  </si>
  <si>
    <t>OKT.015</t>
  </si>
  <si>
    <t>OKT.012</t>
  </si>
  <si>
    <t>Rebuild 9.0 mile 138 kV line from Prattville to Bluebell with 1926.9 ACSR/TW</t>
  </si>
  <si>
    <t>OKT.011</t>
  </si>
  <si>
    <t>Prattville-Bluebell 138 kV</t>
  </si>
  <si>
    <t>OKT.008</t>
  </si>
  <si>
    <t>Coweta 69 kV Capacitor</t>
  </si>
  <si>
    <t>OKT.005</t>
  </si>
  <si>
    <t>OKT.003</t>
  </si>
  <si>
    <t>OKT.001</t>
  </si>
  <si>
    <t>---  P R E V I O S L Y   P U B L I S H E D  ---</t>
  </si>
  <si>
    <t>NOTES:</t>
  </si>
  <si>
    <t>Not above SPP $100,000 BP threshold.</t>
  </si>
  <si>
    <t>New</t>
  </si>
  <si>
    <t>New to BP list</t>
  </si>
  <si>
    <t>AEP project component (components sum up to project total)</t>
  </si>
  <si>
    <t>AEP project total</t>
  </si>
  <si>
    <t>informational only; not included in calculations</t>
  </si>
  <si>
    <t>Chisholm 345/230 kV Station</t>
  </si>
  <si>
    <t>S.061</t>
  </si>
  <si>
    <t>tbd</t>
  </si>
  <si>
    <t>Trailing charges due to being in-service in Dec 2015</t>
  </si>
  <si>
    <t>2017 Update</t>
  </si>
  <si>
    <t>YE2016 Variance (Projected to Actual)</t>
  </si>
  <si>
    <t>YE16 (actual) to YE17 (Projected) Variance</t>
  </si>
  <si>
    <t>YE2015
Actual
(May'16)
&lt;&lt; WS-G &gt;&gt;</t>
  </si>
  <si>
    <t>YE2016
Actual
(May'17)
&lt;&lt; WS-G &gt;&gt;</t>
  </si>
  <si>
    <t>YE2017
Projected
(May '17)
&lt;&lt; WS-F &gt;&gt;</t>
  </si>
  <si>
    <t>YE2016
Projected
(May '16)
&lt;&lt; WS-F &gt;&gt;</t>
  </si>
  <si>
    <t>This project was not REBUILT it is an actual recondutor of the existing structures.</t>
  </si>
  <si>
    <t>Assumed S. Shreveport and Forbing terminal work only</t>
  </si>
  <si>
    <t>Assumed all line work plus Ellerbe Rd terminal work</t>
  </si>
  <si>
    <t>Includes all P11033 components: station, land, line connection work</t>
  </si>
  <si>
    <t>Includes all components in project</t>
  </si>
  <si>
    <t>Brownlee Road Station upgrades in-serviced 5/16; remainder of project to be in-serviced 6/17.</t>
  </si>
  <si>
    <t>P.022</t>
  </si>
  <si>
    <t>Sayre 138 kV Capacitor Bank Addition</t>
  </si>
  <si>
    <t>S.073</t>
  </si>
  <si>
    <t>Letourneau 69 kV Capacitor Bank Addition</t>
  </si>
  <si>
    <t>Darlington-Roman Nose 138 kV</t>
  </si>
  <si>
    <t>P.023</t>
  </si>
  <si>
    <t>Darlington-Install metering and relaying</t>
  </si>
  <si>
    <t xml:space="preserve">Also see related OKTransco project (OKT.016). </t>
  </si>
  <si>
    <t>S.074</t>
  </si>
  <si>
    <t>Brooks Street - Edwards Street 69 kV Line Rebuild</t>
  </si>
  <si>
    <t>Hallsville - Marshall New 69 kV Circuit</t>
  </si>
  <si>
    <t>Daingerfield - Jenkins Rebuild</t>
  </si>
  <si>
    <t>Chamber Springs - Farmington 161 kV Line</t>
  </si>
  <si>
    <t>Includes line and ROW.</t>
  </si>
  <si>
    <t>P.024</t>
  </si>
  <si>
    <t>Northeastern Station 138 kV Terminal Upgrades</t>
  </si>
  <si>
    <t>345 kV line relocation to be completed November 2015; Also see related SWEPCo project (S.058) and OKTCo project (OKT.009).Need to Update the ISD to 2017</t>
  </si>
  <si>
    <t>100% Direct Assign project, not to be included in the Rate Base</t>
  </si>
  <si>
    <t>YE2018 Projected
(Oct '17)
&lt;&lt; WS-F &gt;&gt;</t>
  </si>
  <si>
    <t>YE2017 Projected
Adjusted
(Oct '17)
&lt;&lt; WS-F &gt;&gt;</t>
  </si>
  <si>
    <t>Elk City 138 kV Move Load</t>
  </si>
  <si>
    <t>Evenside - Northwest Henderson 69 kV Line Rebuild</t>
  </si>
  <si>
    <t>Hallsville - Longview Heights 69 kV Line Rebuild</t>
  </si>
  <si>
    <t>Linwood - South Shreveport 138 kV Line Rebuild</t>
  </si>
  <si>
    <t>ISD moved out to 2018.</t>
  </si>
  <si>
    <t>Only included FERC T work, not Distribution; used cost estimate from the Capital Program Approval Improvement Requisition.</t>
  </si>
  <si>
    <t>IPC 138 kV Capacitor Bank Addition</t>
  </si>
  <si>
    <t>Fort Towson-Valliant Line Rebuild</t>
  </si>
  <si>
    <t>included above</t>
  </si>
  <si>
    <t>Duncan station upgrades, line rebuild is in the TransCo line rehab program, b/c the NTC came after the program was approved.</t>
  </si>
  <si>
    <t>P.025</t>
  </si>
  <si>
    <t>P.026</t>
  </si>
  <si>
    <t>P.027</t>
  </si>
  <si>
    <t>Includes line and terminal upgrades. Project is in service in 2017.</t>
  </si>
  <si>
    <t>Line rebuild is in the TransCo line rehab program, b/c the NTC came after the program was approved.  Included in UID 51454.</t>
  </si>
  <si>
    <t>Broadmoor - Fort Humbug 69 kV Rebuild</t>
  </si>
  <si>
    <t>Duncan-Comanche Tap 69 kV Rebuild and Duncan station upgrades</t>
  </si>
  <si>
    <t>Duncan-Tosco Rebuild and Duncan station upgrades</t>
  </si>
  <si>
    <t>Comanche Tap-Tosco 69 kV Rebuild (included above)</t>
  </si>
  <si>
    <t>OpCo</t>
  </si>
  <si>
    <t>Tmplt Yr</t>
  </si>
  <si>
    <t>Study</t>
  </si>
  <si>
    <t>Project ID</t>
  </si>
  <si>
    <t>AEP Project</t>
  </si>
  <si>
    <t>Description (Project)</t>
  </si>
  <si>
    <t>Description (Element)</t>
  </si>
  <si>
    <t>CPP</t>
  </si>
  <si>
    <t>PS Project ID</t>
  </si>
  <si>
    <t>Work Order</t>
  </si>
  <si>
    <t>PVID</t>
  </si>
  <si>
    <t>Complete Date</t>
  </si>
  <si>
    <t>Loaded Costs</t>
  </si>
  <si>
    <t>Actual Costs 2011</t>
  </si>
  <si>
    <t>Actual Cost 2012</t>
  </si>
  <si>
    <t>Actual Cost 2013</t>
  </si>
  <si>
    <t>Actual Cost 2014 (YearEnd 2013)</t>
  </si>
  <si>
    <t>Actual Cost 2015 (YearEnd 2014)</t>
  </si>
  <si>
    <t>Comments</t>
  </si>
  <si>
    <t>Closed Projects</t>
  </si>
  <si>
    <t>SWEPCO</t>
  </si>
  <si>
    <t>2006 STEP</t>
  </si>
  <si>
    <t>TP2004032</t>
  </si>
  <si>
    <t>SI161TXPC</t>
  </si>
  <si>
    <t>under $100k, also Distr asset</t>
  </si>
  <si>
    <t>Tontitown - Elm Springs REC 161 kV</t>
  </si>
  <si>
    <t>Rebuild line with 2-397 ACSR. Replace 1200 A switch 1045, and bus Elm Springs.</t>
  </si>
  <si>
    <t>TP2012133</t>
  </si>
  <si>
    <t>no longer BP per call with SPP 1/19/15</t>
  </si>
  <si>
    <t>uner $100k; likely O&amp;M</t>
  </si>
  <si>
    <t>Install new 345/161 kV Auto and install terminal equipment at Tontitown</t>
  </si>
  <si>
    <t>CHAMBER SPRINGS - SILOAM SPRINGS 161KV CKT 1</t>
  </si>
  <si>
    <t>New 161 line, Terminal equipment at Chamber Springs and Siloam Springs</t>
  </si>
  <si>
    <t>TP2002133</t>
  </si>
  <si>
    <t>000007838/000007839/000006116/000006993/000006989/ETN101661</t>
  </si>
  <si>
    <t>PSO</t>
  </si>
  <si>
    <t>SPP-2005-AG2-AFS-3</t>
  </si>
  <si>
    <t>CACHE - SNYDER 138KV CKT 1</t>
  </si>
  <si>
    <t>Replace Snyder wave trap</t>
  </si>
  <si>
    <t>included in scope of P.004</t>
  </si>
  <si>
    <t>OK Transco</t>
  </si>
  <si>
    <t>SPP-2006-AG3-AFS-11</t>
  </si>
  <si>
    <t xml:space="preserve">Install 345kV terminal at Valliant </t>
  </si>
  <si>
    <t>Valliant Sub</t>
  </si>
  <si>
    <t>TP2007167</t>
  </si>
  <si>
    <t>TP0716701</t>
  </si>
  <si>
    <t>closed 1/30/2015</t>
  </si>
  <si>
    <t>2007 STEP</t>
  </si>
  <si>
    <t>cancelled</t>
  </si>
  <si>
    <t>2009-2018</t>
  </si>
  <si>
    <t>Tap South Springdale-East Fayetville  and build 1.5 miles of 161 kV to New Osborne</t>
  </si>
  <si>
    <t>Osborne - Osborne Tap</t>
  </si>
  <si>
    <t>TP2009103</t>
  </si>
  <si>
    <t>TP0910301</t>
  </si>
  <si>
    <t>41719855;41743173;41840551;41854467</t>
  </si>
  <si>
    <t>30953/34773</t>
  </si>
  <si>
    <t>included T station along with T line per emails from Pennybaker and Rainbolt</t>
  </si>
  <si>
    <t>TP0910351</t>
  </si>
  <si>
    <t>SHADOW</t>
  </si>
  <si>
    <t>2008 STEP</t>
  </si>
  <si>
    <t>under $100k; likely O&amp;M</t>
  </si>
  <si>
    <t>2008-2017</t>
  </si>
  <si>
    <t>EAST CENTERTON - SHIPE ROAD 161KV CKT 1</t>
  </si>
  <si>
    <t>All 161 kV line components</t>
  </si>
  <si>
    <t>TP2008126</t>
  </si>
  <si>
    <t>000018739/000018742</t>
  </si>
  <si>
    <t>41388207;41390066;41390174;41390179;41390212;41390213;41704516</t>
  </si>
  <si>
    <t>refer to TP2008126.xlsx for cost detail</t>
  </si>
  <si>
    <t>still some w/o open</t>
  </si>
  <si>
    <t>000018741/000018742</t>
  </si>
  <si>
    <t>ARSENAL HILL - MCWILLIE STREET 138KV CKT 1</t>
  </si>
  <si>
    <t>Replace Arsenal Hill 138KV switches and jumpers</t>
  </si>
  <si>
    <t>TP2007057</t>
  </si>
  <si>
    <t>likely included in S.001; 30146/50154</t>
  </si>
  <si>
    <t>Centerton Station</t>
  </si>
  <si>
    <t>Centerton Station - GLBU 159</t>
  </si>
  <si>
    <t>000018740</t>
  </si>
  <si>
    <t>41390795</t>
  </si>
  <si>
    <t>Shipe Road 345/161 kV transformer Ckt 1</t>
  </si>
  <si>
    <t>All station components</t>
  </si>
  <si>
    <t>000018738/000018739/000018741</t>
  </si>
  <si>
    <t>41390791;41390062;41392374;42106761</t>
  </si>
  <si>
    <t>see above total</t>
  </si>
  <si>
    <t>Flint Creek - Shipe Road 345 kV Ckt 1</t>
  </si>
  <si>
    <t>All 345 kV line components</t>
  </si>
  <si>
    <t>41388204;41390064;41392370;41402424</t>
  </si>
  <si>
    <t>Northwest Henderson - Poynter  69 kV</t>
  </si>
  <si>
    <t>Northwest Henderson - Poynter</t>
  </si>
  <si>
    <t>TP2004031</t>
  </si>
  <si>
    <t>P04031001/P04031002/P04031003/P04031004</t>
  </si>
  <si>
    <t>36689/36690/36691/36692</t>
  </si>
  <si>
    <t>not closed yet</t>
  </si>
  <si>
    <t>Convert Red Point - Haughton to 138 kV</t>
  </si>
  <si>
    <t>Wallace Lake - Port Robson - Red Point</t>
  </si>
  <si>
    <t>TP2007165</t>
  </si>
  <si>
    <t>000014008</t>
  </si>
  <si>
    <t xml:space="preserve"> 41866720, 418626721, 41866722</t>
  </si>
  <si>
    <t>36876/36877/36878</t>
  </si>
  <si>
    <t>WO's 41866720, 418626721, 41866722</t>
  </si>
  <si>
    <t>000014009</t>
  </si>
  <si>
    <t>closed 12/30/2014</t>
  </si>
  <si>
    <t>P04031501/P04031502/P04031503/P04031504</t>
  </si>
  <si>
    <t>Rebuild Lone Star-Locus Grove 115 kV</t>
  </si>
  <si>
    <t>Locus Grove - Lone Star</t>
  </si>
  <si>
    <t>TP2009093</t>
  </si>
  <si>
    <t>TP0909301</t>
  </si>
  <si>
    <t>30948/36756</t>
  </si>
  <si>
    <t>2009 STEP</t>
  </si>
  <si>
    <t>PRYOR JUNCTION 115/69KV TRANSFORMER CKT 1</t>
  </si>
  <si>
    <t>Replace (3) 600 A switches with 1200 A switches.</t>
  </si>
  <si>
    <t>TP2006090</t>
  </si>
  <si>
    <t>included in scope of P.006</t>
  </si>
  <si>
    <t>Rebuild Broadmoor - Fern Street</t>
  </si>
  <si>
    <t>Broadmoor - Fern</t>
  </si>
  <si>
    <t>TP2010103</t>
  </si>
  <si>
    <t>P10103002/P10103003/P10103005/P10103006</t>
  </si>
  <si>
    <t>32971/39107/39108/39110</t>
  </si>
  <si>
    <t>not all w/o closed yet</t>
  </si>
  <si>
    <t>P10103502/P10103503/P10103505/P10103506</t>
  </si>
  <si>
    <t>OK TransCO</t>
  </si>
  <si>
    <t>P.012, OKT.006</t>
  </si>
  <si>
    <t>Convert 17 Mile Canadian River - McAlester City line from 69 kV to 138 kV</t>
  </si>
  <si>
    <t>Canadian River - McAlester City</t>
  </si>
  <si>
    <t>TP2009095</t>
  </si>
  <si>
    <t>TP0909501</t>
  </si>
  <si>
    <t>OKTco</t>
  </si>
  <si>
    <t>Tap Pittsburg - Muskogee 345 kV North of Pittsburg Sub</t>
  </si>
  <si>
    <t>Candian River</t>
  </si>
  <si>
    <t>TP0909502</t>
  </si>
  <si>
    <t>Rebuild McAlester City Tap, double circuit 138 kv line and eliminate the "T"</t>
  </si>
  <si>
    <t>TP0909503/TP0909504</t>
  </si>
  <si>
    <t>32897/32898/32942/33491</t>
  </si>
  <si>
    <t>McAlester City Tap and Weleetka Sub</t>
  </si>
  <si>
    <t>TP0909504</t>
  </si>
  <si>
    <t>See below total</t>
  </si>
  <si>
    <t>Diana - Perdue 138 kV</t>
  </si>
  <si>
    <t>Diana - Perdue</t>
  </si>
  <si>
    <t>TP2011023</t>
  </si>
  <si>
    <t>P11023002/P11023003</t>
  </si>
  <si>
    <t>36212/36213</t>
  </si>
  <si>
    <t>grand total; L1940163 for Linder Storage Yard  in question</t>
  </si>
  <si>
    <t>not all closed</t>
  </si>
  <si>
    <t>P11023502/P11023503</t>
  </si>
  <si>
    <t>Diana - Perdue 138 kV Reconductor</t>
  </si>
  <si>
    <t>P11023001/P11023004</t>
  </si>
  <si>
    <t>33836/36230</t>
  </si>
  <si>
    <t>included in 11331</t>
  </si>
  <si>
    <t>New Gladewater - Perdue 138 kV</t>
  </si>
  <si>
    <t>New Gladewater - Perdue 138 kV Ckt 1</t>
  </si>
  <si>
    <t>P11023501/P11023504</t>
  </si>
  <si>
    <t>SPP-2006-AG3-AFS-10</t>
  </si>
  <si>
    <t>Build 2-954MCM ACSR 54/7 conductors</t>
  </si>
  <si>
    <t>TP2006077</t>
  </si>
  <si>
    <t>000013692</t>
  </si>
  <si>
    <t>25619/26293</t>
  </si>
  <si>
    <t>000013693</t>
  </si>
  <si>
    <t>ARSENAL HILL 138/69KV TRANSFORMER CKT 2</t>
  </si>
  <si>
    <t>DYESS - TONTITOWN 161KV CKT 1</t>
  </si>
  <si>
    <t>Replace Dyess wavetrap</t>
  </si>
  <si>
    <t>TP2008026</t>
  </si>
  <si>
    <t>MAGAZINE REC - NORTH MAGAZINE 161KV CKT 1 #2</t>
  </si>
  <si>
    <t>Replace Jumpers at North Magazine</t>
  </si>
  <si>
    <t>TP2007114</t>
  </si>
  <si>
    <t>no specific work done on this component</t>
  </si>
  <si>
    <t>Coweta Tap</t>
  </si>
  <si>
    <t>TP2011156</t>
  </si>
  <si>
    <t>P11156001</t>
  </si>
  <si>
    <t>in-service 6/2/2014</t>
  </si>
  <si>
    <t>P.016, OKT.007</t>
  </si>
  <si>
    <t>Cornville 138 kV Sub</t>
  </si>
  <si>
    <t>Cornville</t>
  </si>
  <si>
    <t>TP2011093</t>
  </si>
  <si>
    <t>P11093001/P11093015</t>
  </si>
  <si>
    <t>34918/36519</t>
  </si>
  <si>
    <t>P11093002/P11093003/P11093005/P11093010/P11093011/P11093012/P11093013/P11093014/P11093016</t>
  </si>
  <si>
    <t>35271/36507/36509/36514/36515/36516/36517/36518/36562</t>
  </si>
  <si>
    <t>10582/10584/10585</t>
  </si>
  <si>
    <t>Multi - Flint Creek - Centerton 345 kV and Centerton-East Centerton 161 kV</t>
  </si>
  <si>
    <t>Flint Creek - Shipe Road</t>
  </si>
  <si>
    <t>000018738/000018739</t>
  </si>
  <si>
    <t>11336/16225/28889/30370/30367/30365/30364/16224</t>
  </si>
  <si>
    <t>HPILS</t>
  </si>
  <si>
    <t>Wapanucka Customer Project</t>
  </si>
  <si>
    <t>Wapanucka 138 kV Station and 1st T-line</t>
  </si>
  <si>
    <t>TP2012141</t>
  </si>
  <si>
    <t>P12141001/P12141005/P12141009</t>
  </si>
  <si>
    <t>37685/37689/37693</t>
  </si>
  <si>
    <t>not all closed yet</t>
  </si>
  <si>
    <t>2nd T-line (not BP, per Alan Ward)</t>
  </si>
  <si>
    <t>P12141006/P12141010</t>
  </si>
  <si>
    <t>37690/37694</t>
  </si>
  <si>
    <t>NOT BASE PLAN (Boggy Creek portion)</t>
  </si>
  <si>
    <t>P.020, OKT.013</t>
  </si>
  <si>
    <t>Grady I Customer Project</t>
  </si>
  <si>
    <t>Grady - Round Creek 138 kV Ckt 1</t>
  </si>
  <si>
    <t>TP2013002</t>
  </si>
  <si>
    <t>TP1300203</t>
  </si>
  <si>
    <t>38694;38696;38701;38702;40293</t>
  </si>
  <si>
    <t>2014 in-svc components</t>
  </si>
  <si>
    <t>Grady -  Phillips 138 kV Ckt 1 and 2</t>
  </si>
  <si>
    <t>38699;38703;39963</t>
  </si>
  <si>
    <t>TP1300201</t>
  </si>
  <si>
    <t>38695;40348</t>
  </si>
  <si>
    <t>2015 in-svc components</t>
  </si>
  <si>
    <t>Port Robson Station</t>
  </si>
  <si>
    <t>000016487</t>
  </si>
  <si>
    <t>Distribution, Transfer to T verified in PP</t>
  </si>
  <si>
    <t>ITP10</t>
  </si>
  <si>
    <t>OKT.010</t>
  </si>
  <si>
    <t>Chisholm-Gracemont 345 kV</t>
  </si>
  <si>
    <t>Chisholm 230 kV</t>
  </si>
  <si>
    <t>TP2011150</t>
  </si>
  <si>
    <t>Base Plan</t>
  </si>
  <si>
    <t>Chisholm-Gracemont 345 kV Ckt 1(AEP)</t>
  </si>
  <si>
    <t>Priority Projects</t>
  </si>
  <si>
    <t>P.018,S.058,OKT.009</t>
  </si>
  <si>
    <t>TP2009089</t>
  </si>
  <si>
    <t>TP0908901;TP0908904</t>
  </si>
  <si>
    <t>32040;33216;33219</t>
  </si>
  <si>
    <t>TP0908906</t>
  </si>
  <si>
    <t>TP0908903;TP0908953</t>
  </si>
  <si>
    <t>32042;33218;33220;33408;33409</t>
  </si>
  <si>
    <t>SPP-2008-AGP1-AFS-9</t>
  </si>
  <si>
    <t>Rebuild 4.33 miles of 795 ACSR with 1590 ACSR</t>
  </si>
  <si>
    <t>TP2010092</t>
  </si>
  <si>
    <t>2013 ITPNT</t>
  </si>
  <si>
    <t>Brownlee-North Market 69 kV</t>
  </si>
  <si>
    <t>Rebuild 4.7 mile 69 kV line from Brownlee to North Market with 1233.6 ACSR/TW</t>
  </si>
  <si>
    <t>TP2009104</t>
  </si>
  <si>
    <t>TP0910402;TP0910452</t>
  </si>
  <si>
    <t>16405;39841;39842;39843</t>
  </si>
  <si>
    <t>Base Plan; expected ISD 12/14/2016</t>
  </si>
  <si>
    <t>TP2010067</t>
  </si>
  <si>
    <t>TP1006702;TP1006752</t>
  </si>
  <si>
    <t>32962;39880;39881;39882;39883;40844;40845;40846</t>
  </si>
  <si>
    <t>Base Plan; expected ISD 6/1/2016</t>
  </si>
  <si>
    <t>Evenside-Northwest Henderson 69 kV</t>
  </si>
  <si>
    <t>Rebuild 6.4 mile 69 kV line; replace breaker at Evenside.</t>
  </si>
  <si>
    <t>TP2010100</t>
  </si>
  <si>
    <t>Base Plan; expected ISD 6/1/2018;Conceptual</t>
  </si>
  <si>
    <t>S.062</t>
  </si>
  <si>
    <t>North Mineola-Mineola</t>
  </si>
  <si>
    <t>TP2010104</t>
  </si>
  <si>
    <t>not sure if this is a go or not</t>
  </si>
  <si>
    <t>2010 STEP</t>
  </si>
  <si>
    <t>Winnsboro 138 kV</t>
  </si>
  <si>
    <t>TP2013122</t>
  </si>
  <si>
    <t>TP1312201;TP1312251</t>
  </si>
  <si>
    <t>Logansport 138 kV</t>
  </si>
  <si>
    <t>TP2011022</t>
  </si>
  <si>
    <t>TP1102201;TP1102251</t>
  </si>
  <si>
    <t>33833;41113</t>
  </si>
  <si>
    <t>S.065</t>
  </si>
  <si>
    <t>Messick 500/230 kV</t>
  </si>
  <si>
    <t>TP2011033</t>
  </si>
  <si>
    <t>TP1103303;TP1103353</t>
  </si>
  <si>
    <t>34077;38807;40478</t>
  </si>
  <si>
    <t>Messick 500 kV Terminal Upgrades</t>
  </si>
  <si>
    <t>S.066</t>
  </si>
  <si>
    <t>Chamber Springs-Farmington 161 kV</t>
  </si>
  <si>
    <t>Rebuild and reconductor 11.1-mile 161 kV line; upgrade wavetraps, CT ratios, and relay settings at Chamber Springs</t>
  </si>
  <si>
    <t>TP2011147</t>
  </si>
  <si>
    <t>TP1114701;TP1114751</t>
  </si>
  <si>
    <t>37648;39347;39348;39350</t>
  </si>
  <si>
    <t>Base Plan; expected ISD 6/1/2017</t>
  </si>
  <si>
    <t>TP2012144</t>
  </si>
  <si>
    <t>TP1214401;TP1214451</t>
  </si>
  <si>
    <t>need to get work orders for PP</t>
  </si>
  <si>
    <t>37651;39795;39796;39797;39798</t>
  </si>
  <si>
    <t>Base Plan; expected ISD 6/1/2015</t>
  </si>
  <si>
    <t>Forbing Tap-South Shreveport 69 kV</t>
  </si>
  <si>
    <t>Rebuild 2.3 mile line from Forbing to South Shreveport with 1233.6 ACSR/TW</t>
  </si>
  <si>
    <t>TP2012145</t>
  </si>
  <si>
    <t>see below</t>
  </si>
  <si>
    <t>Ellerbe Road-Forbing Tap 69 kV</t>
  </si>
  <si>
    <t>Rebuild 2.0 mile line from Ellerbe Road to Forbing Road with 1233.6 ACSR/TW</t>
  </si>
  <si>
    <t>TP1214501;TP1214551</t>
  </si>
  <si>
    <t>37652;39404;39405;39406;39411</t>
  </si>
  <si>
    <t>TP2012146</t>
  </si>
  <si>
    <t>TP1214601;TP1214651</t>
  </si>
  <si>
    <t>Base Plan; expected ISD 12/22/2015</t>
  </si>
  <si>
    <t>Midland REC-North Huntington 69 kV</t>
  </si>
  <si>
    <t>TP2012164</t>
  </si>
  <si>
    <t>Midland-Midland REC 69 kV</t>
  </si>
  <si>
    <t>Howe Interchange-Midland 69 kV</t>
  </si>
  <si>
    <t>TP1216401;TP1216451</t>
  </si>
  <si>
    <t>38481;39550;39551;39553;39554;39555</t>
  </si>
  <si>
    <t>TP2010094</t>
  </si>
  <si>
    <t>TP1009402</t>
  </si>
  <si>
    <t>Base Plan; expected ISD 5/8/15</t>
  </si>
  <si>
    <t>Georgia Pacific - Keatchie 138 kV Ckt 1</t>
  </si>
  <si>
    <t>GEORGIA-PACIFIC - KEATCHIE REC 138KV CKT 1</t>
  </si>
  <si>
    <t>TP2010098old</t>
  </si>
  <si>
    <t>Re-evaluation</t>
  </si>
  <si>
    <t>2014 ITPNT</t>
  </si>
  <si>
    <t>Welsh Reserve - Wilkes 138 kV Ckt 1</t>
  </si>
  <si>
    <t>Welsh Reserve - Wilkes 138 kV Ckt 1 Rebuild</t>
  </si>
  <si>
    <t>SUB - SHIDLER 138KV OG&amp;E Osage Sub work</t>
  </si>
  <si>
    <t>Shidler 138 kV</t>
  </si>
  <si>
    <t>100% CIAC; net credit on work orders as of Mar-15</t>
  </si>
  <si>
    <t>Chapel Hill REC - Welsh Reserve 138 kV Ckt 1</t>
  </si>
  <si>
    <t>Chapel Hill REC - Welsh Reserve 138 kV Ckt 1 Rebuild</t>
  </si>
  <si>
    <t>TP2013169</t>
  </si>
  <si>
    <t>Future</t>
  </si>
  <si>
    <t>Broadmoor - Fort Humbug 69 kV Ckt 1</t>
  </si>
  <si>
    <t>Broadmoor - Fort Humbug 69 kV Ckt 1 Rebuild</t>
  </si>
  <si>
    <t>TP2013165</t>
  </si>
  <si>
    <t>Daingerfield - Jenkins Rec 69 kV Ckt 1 Rebuild</t>
  </si>
  <si>
    <t>Daingerfield - Jenkins REC T 69 kV Ckt 1 Rebuild</t>
  </si>
  <si>
    <t>Hallsville - Longview Heights 69 kV Ckt 1</t>
  </si>
  <si>
    <t>Hallsville - Longview Heights 69 kV Ckt 1 Rebuild</t>
  </si>
  <si>
    <t>Hallsville - Marshall 69 kV Ckt 1</t>
  </si>
  <si>
    <t>Hallsville - Marshall 69 kV Ckt 1 Rebuild</t>
  </si>
  <si>
    <t>Letourneau Tertiary #1 - Letourneau Tap 69 kV Ckt 1</t>
  </si>
  <si>
    <t>Letorneau  -  Air Liquide Tap 69 kV Ckt 1</t>
  </si>
  <si>
    <t>Darlington - Roman Nose 138 kV Ckt 1</t>
  </si>
  <si>
    <t>Darlington - Roman Nose 138 kV Ckt 1 (AEP)</t>
  </si>
  <si>
    <t>TP2015027</t>
  </si>
  <si>
    <t>TP1502702</t>
  </si>
  <si>
    <t>P15027001;P15027002</t>
  </si>
  <si>
    <t>TP1502701</t>
  </si>
  <si>
    <t>P15027003;P150027004</t>
  </si>
  <si>
    <t>TP2013081</t>
  </si>
  <si>
    <t>Base Plan; expected ISD 11/29/2015</t>
  </si>
  <si>
    <t>P.021, OKT.014</t>
  </si>
  <si>
    <t>Darlington Road Customer Connection</t>
  </si>
  <si>
    <t>Construct new 8-mile 138 kV line from Red Rock to Darlington</t>
  </si>
  <si>
    <t>TP2012112</t>
  </si>
  <si>
    <t>TP1211202</t>
  </si>
  <si>
    <t>37406;37407</t>
  </si>
  <si>
    <t>TP1211201</t>
  </si>
  <si>
    <t>SPP-2010-AGP1-AFS-8</t>
  </si>
  <si>
    <t>Cedar Grove - South Shreveport 138 kV</t>
  </si>
  <si>
    <t>Rebuild 2.3 miles of 138 kV 954 ACSR conductor with 1590 ACSR conductor from Cedar Grove to South Shreveport.  Replace breaker, switches, and jumpers at South Shreveport. Replace switch at Cedar Grove.</t>
  </si>
  <si>
    <t>TP2012172</t>
  </si>
  <si>
    <t>TP1217201;TP1217251</t>
  </si>
  <si>
    <t>Ellerbe Road-Lucas 69 kV</t>
  </si>
  <si>
    <t>Rebuild existing 3.2 mile 69 kV line from Ellerbe Road to Lucas</t>
  </si>
  <si>
    <t>TP2014154</t>
  </si>
  <si>
    <t>TP1415401;TP1415451</t>
  </si>
  <si>
    <t>Base Plan; expected ISD 3/1/2019</t>
  </si>
  <si>
    <t>Ellerbe Road-Lucas terminal upgrades</t>
  </si>
  <si>
    <t>Replace jumpers at Elerbe Road and Lucas; Replace relay panel at Ellerbe Road; Change relay settings at Lucas</t>
  </si>
  <si>
    <t>TP2015169</t>
  </si>
  <si>
    <t>TP2011110</t>
  </si>
  <si>
    <t>TP2015204</t>
  </si>
  <si>
    <t>TP2015191</t>
  </si>
  <si>
    <t>TP2013167</t>
  </si>
  <si>
    <t>TP2014139</t>
  </si>
  <si>
    <t>TP2017012</t>
  </si>
  <si>
    <t>Super Project'</t>
  </si>
  <si>
    <t>Cost Recovery</t>
  </si>
  <si>
    <t>lookup</t>
  </si>
  <si>
    <t>Socialized</t>
  </si>
  <si>
    <t>TP2010091</t>
  </si>
  <si>
    <t>no go</t>
  </si>
  <si>
    <t>New 138 kV Line</t>
  </si>
  <si>
    <t>TP2002006</t>
  </si>
  <si>
    <t>000001025/ETN102422</t>
  </si>
  <si>
    <t>closed 2009</t>
  </si>
  <si>
    <t>Directly Assigned</t>
  </si>
  <si>
    <t>000001043/ETN103558</t>
  </si>
  <si>
    <t>TP2011036</t>
  </si>
  <si>
    <t>?</t>
  </si>
  <si>
    <t>Pittsburg and Mineola station upgrades</t>
  </si>
  <si>
    <t>stations elements</t>
  </si>
  <si>
    <t>000001042/ETN103557/000001038/ETN103555</t>
  </si>
  <si>
    <t xml:space="preserve">Replace 69 kV switch #9114 Winnsboro/Magnolia </t>
  </si>
  <si>
    <t>Winnboro/Magnolia</t>
  </si>
  <si>
    <t>TP2007166</t>
  </si>
  <si>
    <t>TP0716601</t>
  </si>
  <si>
    <t>41396228</t>
  </si>
  <si>
    <t>under $100k; DISTRIBUTION</t>
  </si>
  <si>
    <t>closed</t>
  </si>
  <si>
    <t>TP2012142</t>
  </si>
  <si>
    <t>Forest Hill REC Station to Quitman Station 69 kV switches and bus replacement</t>
  </si>
  <si>
    <t>Forest Hills - Quitman</t>
  </si>
  <si>
    <t>41396775</t>
  </si>
  <si>
    <t>TP2008127</t>
  </si>
  <si>
    <t>ShipeR-KR no go</t>
  </si>
  <si>
    <t>TP2005152</t>
  </si>
  <si>
    <t>000012672/000012673</t>
  </si>
  <si>
    <t>40732945;40932969</t>
  </si>
  <si>
    <t>closed 4/4/2008</t>
  </si>
  <si>
    <t>New 138 kV line from Port Robson-McDade</t>
  </si>
  <si>
    <t xml:space="preserve">Caplis-McDade </t>
  </si>
  <si>
    <t>000013997</t>
  </si>
  <si>
    <t>X</t>
  </si>
  <si>
    <t>000013998</t>
  </si>
  <si>
    <t>Shadow to 000013997</t>
  </si>
  <si>
    <t>TP2009105</t>
  </si>
  <si>
    <t>no go; Big Sandy-Perdue 6/19</t>
  </si>
  <si>
    <t>000013999</t>
  </si>
  <si>
    <t>000014000</t>
  </si>
  <si>
    <t>Shadow to 000013999</t>
  </si>
  <si>
    <t>TP2010098</t>
  </si>
  <si>
    <t>no go; Georgia Pacific-Keatchie REC</t>
  </si>
  <si>
    <t>TP2010102</t>
  </si>
  <si>
    <t>000016410/000016438</t>
  </si>
  <si>
    <t>closed 1/30/2013</t>
  </si>
  <si>
    <t>OK TransCo</t>
  </si>
  <si>
    <t>Snyder 138 kV Terminal Addition</t>
  </si>
  <si>
    <t>TP2009013</t>
  </si>
  <si>
    <t>TP0901301</t>
  </si>
  <si>
    <t>2018?;North Mineola-Mineola</t>
  </si>
  <si>
    <t>SPP Priority Project</t>
  </si>
  <si>
    <t>Tulsa Power Station Reactor</t>
  </si>
  <si>
    <t>Tulsa Power Station</t>
  </si>
  <si>
    <t>TP2009090</t>
  </si>
  <si>
    <t>TP0909001</t>
  </si>
  <si>
    <t>TP2011021</t>
  </si>
  <si>
    <t>changed to TP2013122 Winnsboro cap; 2016</t>
  </si>
  <si>
    <t>SPP-2007-AG3-AFS-9</t>
  </si>
  <si>
    <t>OKT.004, P.011</t>
  </si>
  <si>
    <t>Coffeyville Tap - South Coffeyville City 138 kV Ckt1</t>
  </si>
  <si>
    <t xml:space="preserve">Coffeyville T - South Coffeyville Tap </t>
  </si>
  <si>
    <t>TP2008079</t>
  </si>
  <si>
    <t>TP0807902</t>
  </si>
  <si>
    <t>29154/29155/32276</t>
  </si>
  <si>
    <t>000019010</t>
  </si>
  <si>
    <t>Coffeyville Farmland - South Coffeyville City</t>
  </si>
  <si>
    <t>South Coffeyville Tap - City of Coffeyville</t>
  </si>
  <si>
    <t>SPP-2007-AGI-AFS-12</t>
  </si>
  <si>
    <t>446/454</t>
  </si>
  <si>
    <t>10578/10588</t>
  </si>
  <si>
    <t xml:space="preserve">Coffeyville Tap - North Bartesville 138 kV Ckt 1&amp; Bartesville SE -N Bartesville 138 kV </t>
  </si>
  <si>
    <t>Bartesville SE - Coffeyville T</t>
  </si>
  <si>
    <t>TP0807901</t>
  </si>
  <si>
    <t>28901/32281</t>
  </si>
  <si>
    <t>Bartesville SE - Dearing</t>
  </si>
  <si>
    <t>000019011</t>
  </si>
  <si>
    <t>29151/29152/31327</t>
  </si>
  <si>
    <t>000015835</t>
  </si>
  <si>
    <t>2014/2015</t>
  </si>
  <si>
    <t>Reconductor 81-523 Riverside - Glenpool Explorer</t>
  </si>
  <si>
    <t>Riverside Station</t>
  </si>
  <si>
    <t>TP2006087</t>
  </si>
  <si>
    <t>000013909</t>
  </si>
  <si>
    <t>closed-09</t>
  </si>
  <si>
    <t>TP2010093</t>
  </si>
  <si>
    <t>2019; Clinton City-Thomas Tap</t>
  </si>
  <si>
    <t>Riverside-Glenpool</t>
  </si>
  <si>
    <t>000013910</t>
  </si>
  <si>
    <t>Craig Jct. to Broken Bow Dam 138 kV Rebuild - 7.7 miles</t>
  </si>
  <si>
    <t>Broken Bow - Craig Junction Line</t>
  </si>
  <si>
    <t>TP2007059</t>
  </si>
  <si>
    <t>000016256</t>
  </si>
  <si>
    <t>25731</t>
  </si>
  <si>
    <t>2018;Commanche-Walters Jct 138 kV</t>
  </si>
  <si>
    <t>2008-2018</t>
  </si>
  <si>
    <t xml:space="preserve">10 Mile 138 kV Line from Sayre to WFEC’s Rebuilt Erick Substation &amp; </t>
  </si>
  <si>
    <t>Sayre - Erick (WFEC)</t>
  </si>
  <si>
    <t>TP2006054</t>
  </si>
  <si>
    <t>000015052</t>
  </si>
  <si>
    <t>Elk City - Sayre</t>
  </si>
  <si>
    <t>000015053</t>
  </si>
  <si>
    <t>Atoka 138 kV Sub</t>
  </si>
  <si>
    <t>000015051</t>
  </si>
  <si>
    <t>Tupelo Substation</t>
  </si>
  <si>
    <t>000015305</t>
  </si>
  <si>
    <t>Snyder to Altus Jct. 138 kV line</t>
  </si>
  <si>
    <t>Snyder Station</t>
  </si>
  <si>
    <t>TP2004147</t>
  </si>
  <si>
    <t>000010817</t>
  </si>
  <si>
    <t>20059;20425</t>
  </si>
  <si>
    <t>Altus Junction Station</t>
  </si>
  <si>
    <t>000010818</t>
  </si>
  <si>
    <t>20060;20424;30077</t>
  </si>
  <si>
    <t>Altus Jct-Snyder 138 kV Line</t>
  </si>
  <si>
    <t>000010820</t>
  </si>
  <si>
    <t>16222;20296</t>
  </si>
  <si>
    <t>PSO Relay Upgrades</t>
  </si>
  <si>
    <t>000011066</t>
  </si>
  <si>
    <t>20426;20427</t>
  </si>
  <si>
    <t>2006-2016</t>
  </si>
  <si>
    <t>PSO - Catoosa 138kV Capacitor Bank</t>
  </si>
  <si>
    <t>Catoosa; Sta - Inst 138 kV 50 MVAR Cap</t>
  </si>
  <si>
    <t>TP2005006</t>
  </si>
  <si>
    <t>SI114OKPC</t>
  </si>
  <si>
    <t>40612018 - closed-09</t>
  </si>
  <si>
    <t>Gatorade POD</t>
  </si>
  <si>
    <t>Pryor Junction Auto</t>
  </si>
  <si>
    <t>000014029</t>
  </si>
  <si>
    <t>WO inservice 4/25/08 in Indus</t>
  </si>
  <si>
    <t xml:space="preserve">Elk City CT Upgrades </t>
  </si>
  <si>
    <t>Elk City; Replace 69 kV CT &amp; jumpers</t>
  </si>
  <si>
    <t>TP2007015</t>
  </si>
  <si>
    <t>40935380 - closed-09</t>
  </si>
  <si>
    <t>Weleetka &amp; Okmulgee Wavetrap replacement 81-805</t>
  </si>
  <si>
    <t>Weleetka Power; Wave Trap Replacement</t>
  </si>
  <si>
    <t>TP2005046</t>
  </si>
  <si>
    <t>40626676 - closed-09</t>
  </si>
  <si>
    <t>Okmulgee City; Wave Trap Replacement</t>
  </si>
  <si>
    <t>SI167OKPC</t>
  </si>
  <si>
    <t>40626610 - closed-09</t>
  </si>
  <si>
    <t>Distribution</t>
  </si>
  <si>
    <t xml:space="preserve">Replace 600 A switches 1302, 1303, and 1304 at Tulsa Southeast Station on the 81-553 </t>
  </si>
  <si>
    <t>Tulsa Southeast Upgrade</t>
  </si>
  <si>
    <t>TP2004033</t>
  </si>
  <si>
    <t>40831357 - closed-09</t>
  </si>
  <si>
    <t>SPP-2005-AG1-AFS-2</t>
  </si>
  <si>
    <t>Wavetrap Clinton City-Foss Tap 69kV Ckt 1</t>
  </si>
  <si>
    <t>Clinton City Sub</t>
  </si>
  <si>
    <t>TP2009011</t>
  </si>
  <si>
    <t>41396127 - closed</t>
  </si>
  <si>
    <t>28892</t>
  </si>
  <si>
    <t>Kilgore-Howell</t>
  </si>
  <si>
    <t>TP2009012</t>
  </si>
  <si>
    <t>000018814</t>
  </si>
  <si>
    <t>closed 4/29/14</t>
  </si>
  <si>
    <t>000018815</t>
  </si>
  <si>
    <t>SPP-2006-AG2-AFS-4</t>
  </si>
  <si>
    <t>P.013,OKT.002</t>
  </si>
  <si>
    <t xml:space="preserve">Coffeyville Tap-Dearing Rebuild 1.09 miles </t>
  </si>
  <si>
    <t xml:space="preserve">Coffeyvile Tap-Dearing 138 kV </t>
  </si>
  <si>
    <t>TP2008013</t>
  </si>
  <si>
    <t>TP0801301</t>
  </si>
  <si>
    <t>000017021</t>
  </si>
  <si>
    <t>Arsenal Hill Station SPP Facility Study Projects</t>
  </si>
  <si>
    <t>Arsenal Hill - N. Market</t>
  </si>
  <si>
    <t>000015383</t>
  </si>
  <si>
    <t>000015384</t>
  </si>
  <si>
    <t>Shadow to 000015383</t>
  </si>
  <si>
    <t>Arsenal Hill - Fort Humbug/Ft Humbug</t>
  </si>
  <si>
    <t>000015375</t>
  </si>
  <si>
    <t>000015376</t>
  </si>
  <si>
    <t>Shadow to 000015375</t>
  </si>
  <si>
    <t>000015377</t>
  </si>
  <si>
    <t>000015378</t>
  </si>
  <si>
    <t>Shadow to 000015377</t>
  </si>
  <si>
    <t>Arsenal Hill - Waterworks</t>
  </si>
  <si>
    <t>000015380</t>
  </si>
  <si>
    <t>000015381</t>
  </si>
  <si>
    <t>Shadow to 000015380</t>
  </si>
  <si>
    <t>Arsenal Hill Auto</t>
  </si>
  <si>
    <t>000015386</t>
  </si>
  <si>
    <t>SW Shreveport Station and Area SPP Aggregate Study Projects</t>
  </si>
  <si>
    <t>SW Shreveport Sub</t>
  </si>
  <si>
    <t>TP2007060</t>
  </si>
  <si>
    <t>000015408</t>
  </si>
  <si>
    <t>000015409</t>
  </si>
  <si>
    <t>Shadow to 000015408</t>
  </si>
  <si>
    <t>SW Shreveport Tap</t>
  </si>
  <si>
    <t>000015406</t>
  </si>
  <si>
    <t>000015407</t>
  </si>
  <si>
    <t>Shadow to 000015406</t>
  </si>
  <si>
    <t>NW Arkansas Area Improvements</t>
  </si>
  <si>
    <t>Elm Springs 161 kV Subs</t>
  </si>
  <si>
    <t>TP2007103</t>
  </si>
  <si>
    <t>000016043</t>
  </si>
  <si>
    <t>000016044</t>
  </si>
  <si>
    <t>Shadow to 000016043</t>
  </si>
  <si>
    <t>East Rogers 161 kV Subs</t>
  </si>
  <si>
    <t>000016045</t>
  </si>
  <si>
    <t>000016046</t>
  </si>
  <si>
    <t>Shadow to 000016045</t>
  </si>
  <si>
    <t>S.003Excl</t>
  </si>
  <si>
    <t>Shipe Road Property Purchase</t>
  </si>
  <si>
    <t>000017397</t>
  </si>
  <si>
    <t xml:space="preserve">East Centerton - Flint Creek </t>
  </si>
  <si>
    <t>000016047</t>
  </si>
  <si>
    <t>27714</t>
  </si>
  <si>
    <t>000016048</t>
  </si>
  <si>
    <t>Shadow to 000016047</t>
  </si>
  <si>
    <t>East Rogers - N Rogers</t>
  </si>
  <si>
    <t>000016049</t>
  </si>
  <si>
    <t>000016050</t>
  </si>
  <si>
    <t>Shadow to 000016049</t>
  </si>
  <si>
    <t>S.003D</t>
  </si>
  <si>
    <t>Centerton</t>
  </si>
  <si>
    <t>000017395</t>
  </si>
  <si>
    <t>29033</t>
  </si>
  <si>
    <t>10286&amp;89</t>
  </si>
  <si>
    <t>Rebuild SWEPCO's North Magazine to Entergy's Danville 161 kV Line</t>
  </si>
  <si>
    <t>North Magazine - Danville</t>
  </si>
  <si>
    <t>000016294</t>
  </si>
  <si>
    <t>000016295</t>
  </si>
  <si>
    <t>Shadow to 000016294</t>
  </si>
  <si>
    <t>North Magazine - Danville ROW</t>
  </si>
  <si>
    <t>000016433</t>
  </si>
  <si>
    <t>000016434</t>
  </si>
  <si>
    <t>Shadow to 000016433</t>
  </si>
  <si>
    <t>Blue Mountain</t>
  </si>
  <si>
    <t>000016436</t>
  </si>
  <si>
    <t>000016437</t>
  </si>
  <si>
    <t>Shadow to 000016436</t>
  </si>
  <si>
    <t>Greenwood, Arkansas area Improvements</t>
  </si>
  <si>
    <t>North Huntington - Midland</t>
  </si>
  <si>
    <t>TP2007120</t>
  </si>
  <si>
    <t>000016616</t>
  </si>
  <si>
    <t>000016617</t>
  </si>
  <si>
    <t>Shadow to 000016616</t>
  </si>
  <si>
    <t>North Huntington - Waldron</t>
  </si>
  <si>
    <t>000016618</t>
  </si>
  <si>
    <t>000016619</t>
  </si>
  <si>
    <t>Shadow to 000016618</t>
  </si>
  <si>
    <t>Huntington Station</t>
  </si>
  <si>
    <t>000016620</t>
  </si>
  <si>
    <t>000016621</t>
  </si>
  <si>
    <t>Shadow to 000016620</t>
  </si>
  <si>
    <t>Reeves Road Station</t>
  </si>
  <si>
    <t>000016615</t>
  </si>
  <si>
    <t>T only cost shown in column Q; Distribution/Transmission - Asset transfer completed to transmission.</t>
  </si>
  <si>
    <t>Reeves Road Station Tap</t>
  </si>
  <si>
    <t>000016622</t>
  </si>
  <si>
    <t>000016623</t>
  </si>
  <si>
    <t>Shadow to 000016622</t>
  </si>
  <si>
    <t xml:space="preserve">Greenwood Distribution </t>
  </si>
  <si>
    <t>000016624</t>
  </si>
  <si>
    <t>T only cost shown in column Q; Distribution</t>
  </si>
  <si>
    <t>S.005D</t>
  </si>
  <si>
    <t>Excelsior</t>
  </si>
  <si>
    <t>000016693</t>
  </si>
  <si>
    <t>Reconductor Bonanza T-Bonanza</t>
  </si>
  <si>
    <t>000016611</t>
  </si>
  <si>
    <t>000016612</t>
  </si>
  <si>
    <t>Shadow to 000016611</t>
  </si>
  <si>
    <t>Convert Haughton-McDade to 138 kV, 1590 ACSR</t>
  </si>
  <si>
    <t>Haughton Station</t>
  </si>
  <si>
    <t>000014001</t>
  </si>
  <si>
    <t>McDade Station</t>
  </si>
  <si>
    <t>000014002</t>
  </si>
  <si>
    <t xml:space="preserve">McDade-Haughton </t>
  </si>
  <si>
    <t>000014003</t>
  </si>
  <si>
    <t>000014004</t>
  </si>
  <si>
    <t>Shadow to 000014003</t>
  </si>
  <si>
    <t>Rebuild Red Point to Haughton,</t>
  </si>
  <si>
    <t>000014006</t>
  </si>
  <si>
    <t>000014007</t>
  </si>
  <si>
    <t>Convert Red Point-Haughton to 138 kv</t>
  </si>
  <si>
    <t xml:space="preserve"> Red Point</t>
  </si>
  <si>
    <t>in-service 7/24/2014</t>
  </si>
  <si>
    <t>closed 7/30/2014</t>
  </si>
  <si>
    <t>Southeast 138 kV Loop</t>
  </si>
  <si>
    <t>Port Robson - Caplis</t>
  </si>
  <si>
    <t>000014442</t>
  </si>
  <si>
    <t>000014443</t>
  </si>
  <si>
    <t>Shadow to 000014442</t>
  </si>
  <si>
    <t>Port Robson</t>
  </si>
  <si>
    <t>SPP-2006-AG3-AFS-10A</t>
  </si>
  <si>
    <t>Linwood 138 kV Station Switch Replacement</t>
  </si>
  <si>
    <t>TP2008080</t>
  </si>
  <si>
    <t>SI159LAPC</t>
  </si>
  <si>
    <t>41159900 - closed-09</t>
  </si>
  <si>
    <t>29026</t>
  </si>
  <si>
    <t>Transferred to T</t>
  </si>
  <si>
    <t>Dyess-South Fayetteville 161 kV conversion</t>
  </si>
  <si>
    <t xml:space="preserve">Dyess - S. Fayetteville Line </t>
  </si>
  <si>
    <t>TP2002085</t>
  </si>
  <si>
    <t>000013339</t>
  </si>
  <si>
    <t>000013340</t>
  </si>
  <si>
    <t>Shadow to 000013339</t>
  </si>
  <si>
    <t>Dyess Station</t>
  </si>
  <si>
    <t>000013341</t>
  </si>
  <si>
    <t>000013342</t>
  </si>
  <si>
    <t>Shadow to 000013341</t>
  </si>
  <si>
    <t xml:space="preserve">N. Fayetteville - Fayetteville Line </t>
  </si>
  <si>
    <t>000013343</t>
  </si>
  <si>
    <t>000013344</t>
  </si>
  <si>
    <t>Shadow to 000013343</t>
  </si>
  <si>
    <t>N. Fayetteville Station</t>
  </si>
  <si>
    <t>000013345</t>
  </si>
  <si>
    <t>Fayetteville Station</t>
  </si>
  <si>
    <t>000013346</t>
  </si>
  <si>
    <t>NFAYTVL &amp; FAYTVL DISTRIB</t>
  </si>
  <si>
    <t>000015866</t>
  </si>
  <si>
    <t>NW Texarkana-Alumax Tap-Bann reconductor</t>
  </si>
  <si>
    <t>Northwest Texarkana - Alumax Tap 138 kV</t>
  </si>
  <si>
    <t>TP2006130</t>
  </si>
  <si>
    <t>000014667</t>
  </si>
  <si>
    <t>000014668</t>
  </si>
  <si>
    <t>Shadow to 000014667</t>
  </si>
  <si>
    <t>Alumax Tap - Bann 138 kV</t>
  </si>
  <si>
    <t>000014669</t>
  </si>
  <si>
    <t>000014670</t>
  </si>
  <si>
    <t>Shadow to 000014669</t>
  </si>
  <si>
    <t>Bann Station</t>
  </si>
  <si>
    <t>000014672</t>
  </si>
  <si>
    <t>000014673</t>
  </si>
  <si>
    <t>Shadow to 000014672</t>
  </si>
  <si>
    <t>Northwest Texarkana Sation</t>
  </si>
  <si>
    <t>000014674</t>
  </si>
  <si>
    <t>000014675</t>
  </si>
  <si>
    <t>Shadow to 000014674</t>
  </si>
  <si>
    <t>SWEPCO Minor Projects II</t>
  </si>
  <si>
    <t>South Shreveport</t>
  </si>
  <si>
    <t>TP2004036</t>
  </si>
  <si>
    <t>SI194LAPC</t>
  </si>
  <si>
    <t>40852589 - closed-09</t>
  </si>
  <si>
    <t>WO 40852589</t>
  </si>
  <si>
    <t>000007929</t>
  </si>
  <si>
    <t>40852589SWP</t>
  </si>
  <si>
    <t>Shadow to 24226 (WO 40852589SWP)</t>
  </si>
  <si>
    <t>Knox Lee - Oak Hill #2 138 kV line</t>
  </si>
  <si>
    <t>SI194TXPC</t>
  </si>
  <si>
    <t>TC010906 - closed-09</t>
  </si>
  <si>
    <t>WO TC010906</t>
  </si>
  <si>
    <t>000007692</t>
  </si>
  <si>
    <t>TC010906SWP</t>
  </si>
  <si>
    <t>Shadow to 18645 (WO TC010906SWP)</t>
  </si>
  <si>
    <t>Rock Hill to the Carthage three-terminal intersection point (Carthage "T") 138 kV Rebuild</t>
  </si>
  <si>
    <t>Carthage REC - Rock Hill 138 kV</t>
  </si>
  <si>
    <t>TP2004139</t>
  </si>
  <si>
    <t>ETN102424</t>
  </si>
  <si>
    <t>included in 10007</t>
  </si>
  <si>
    <t>Carthage REC - Carthage T 138 kV</t>
  </si>
  <si>
    <t>40524234</t>
  </si>
  <si>
    <t>000010786</t>
  </si>
  <si>
    <t>40524234SWP</t>
  </si>
  <si>
    <t>Shadow to ETN102424</t>
  </si>
  <si>
    <t>NW HENDERSON WAVETRAP</t>
  </si>
  <si>
    <t>NW Henderson - Oak Hill 138 kV line</t>
  </si>
  <si>
    <t>TP2006089</t>
  </si>
  <si>
    <t>40868222 - closed-09</t>
  </si>
  <si>
    <t>WO 40868222</t>
  </si>
  <si>
    <t>Shadow to 25784 (WO 40866222SWP)</t>
  </si>
  <si>
    <t>SWEPCO - Arsenal Hill 138kV Capacitor Bank</t>
  </si>
  <si>
    <t>Arsenal Hill 138 kV Device</t>
  </si>
  <si>
    <t>TP2004148</t>
  </si>
  <si>
    <t>40668182 - closed-09</t>
  </si>
  <si>
    <t>20454</t>
  </si>
  <si>
    <t>WO set up against blanket instead of 000007929 (WO 40668182)</t>
  </si>
  <si>
    <t>Shadow to 20454 (WO 40668182SWP)</t>
  </si>
  <si>
    <t>Daingerfield breaker Upgrade</t>
  </si>
  <si>
    <t>Daingerfield - Jenkins REC 69 kV CB Repl</t>
  </si>
  <si>
    <t>TP2008017</t>
  </si>
  <si>
    <t>41112837 - closed-09</t>
  </si>
  <si>
    <t>28480</t>
  </si>
  <si>
    <t>SPP-2006-AG1-AFS-4</t>
  </si>
  <si>
    <t>Rebuild Linwood Substation to McWillie Street Substation 138 kV Line</t>
  </si>
  <si>
    <t>Rebuild Linwood-McWillie</t>
  </si>
  <si>
    <t>TP2007019</t>
  </si>
  <si>
    <t>000014936</t>
  </si>
  <si>
    <t>000014937</t>
  </si>
  <si>
    <t>Shadow to 000014936</t>
  </si>
  <si>
    <t>Wallace Lake-Port Robson-Red Point 138kV loop.</t>
  </si>
  <si>
    <t>Wallace Lake</t>
  </si>
  <si>
    <t>TP2005142</t>
  </si>
  <si>
    <t>000013992</t>
  </si>
  <si>
    <t>000013993</t>
  </si>
  <si>
    <t>Shadow to 000013992</t>
  </si>
  <si>
    <t>Wallace Lake - Finney Tap</t>
  </si>
  <si>
    <t>000013994</t>
  </si>
  <si>
    <t>000013995</t>
  </si>
  <si>
    <t>Shadow to 000013994</t>
  </si>
  <si>
    <t>Wallace Lake - Cleco</t>
  </si>
  <si>
    <t>000014873</t>
  </si>
  <si>
    <t>000014874</t>
  </si>
  <si>
    <t>Shadow to 000014873</t>
  </si>
  <si>
    <t>10449/10450</t>
  </si>
  <si>
    <t>Reconductor 4 miles of Hope-Turk</t>
  </si>
  <si>
    <t>Hope - Turk</t>
  </si>
  <si>
    <t>000016409</t>
  </si>
  <si>
    <t>000016432</t>
  </si>
  <si>
    <t>Shadow to 000016409</t>
  </si>
  <si>
    <t>Longwood replace switches upgrade bus</t>
  </si>
  <si>
    <t>Longwood Station</t>
  </si>
  <si>
    <t>TP2008014</t>
  </si>
  <si>
    <t>WO 41315313</t>
  </si>
  <si>
    <t>000006317</t>
  </si>
  <si>
    <t>Shadow to 28831 (WO 41315313SWP)</t>
  </si>
  <si>
    <t>Reconductor Greggton - Lake Lamond 69 kV line</t>
  </si>
  <si>
    <t>Greggton - Lake Lamond</t>
  </si>
  <si>
    <t>TP2008015</t>
  </si>
  <si>
    <t>000016986</t>
  </si>
  <si>
    <t>000017384</t>
  </si>
  <si>
    <t>Shadow to 000016986</t>
  </si>
  <si>
    <t>Reconductor Quitman - Westwood 69 kV</t>
  </si>
  <si>
    <t>Grand Saline - Quitman</t>
  </si>
  <si>
    <t>000016988</t>
  </si>
  <si>
    <t>000017385</t>
  </si>
  <si>
    <t>Shadow to 000016988</t>
  </si>
  <si>
    <t>Rebuild/reconductor Dyess-Elm Springs REC</t>
  </si>
  <si>
    <t>Dyess - Flint Creek</t>
  </si>
  <si>
    <t>000017492</t>
  </si>
  <si>
    <t>000017494</t>
  </si>
  <si>
    <t>Shadow to 000017492</t>
  </si>
  <si>
    <t>000017498</t>
  </si>
  <si>
    <t>000017499</t>
  </si>
  <si>
    <t>Shadow to 000017498</t>
  </si>
  <si>
    <t>000017495</t>
  </si>
  <si>
    <t>000017496</t>
  </si>
  <si>
    <t>Shadow to 000017495</t>
  </si>
  <si>
    <t xml:space="preserve">Replace switch at Diana </t>
  </si>
  <si>
    <t>Diana Substation</t>
  </si>
  <si>
    <t>000018810</t>
  </si>
  <si>
    <t>000018811</t>
  </si>
  <si>
    <t>Shadow to 000018810</t>
  </si>
  <si>
    <t>XFR - Whitney 138/69 kV</t>
  </si>
  <si>
    <t>Whitney Station</t>
  </si>
  <si>
    <t>000018812</t>
  </si>
  <si>
    <t>000018813</t>
  </si>
  <si>
    <t>Shadow to 000018812</t>
  </si>
  <si>
    <t>Replace 138KV breaker, switches and jumpers at Linwood</t>
  </si>
  <si>
    <t>Powell and Linwood Stations</t>
  </si>
  <si>
    <t>STARP0910</t>
  </si>
  <si>
    <t>000016708</t>
  </si>
  <si>
    <t>41740349</t>
  </si>
  <si>
    <t>30509/30510</t>
  </si>
  <si>
    <t>WO's 41740349 and 41740333 - Submitted</t>
  </si>
  <si>
    <t>41740333</t>
  </si>
  <si>
    <t>Rebuild 266 ACSR and replace switches and jumpers at Texarkana plant</t>
  </si>
  <si>
    <t>Bloomburg-Texarkana Plant</t>
  </si>
  <si>
    <t>TP2008027</t>
  </si>
  <si>
    <t>000017829</t>
  </si>
  <si>
    <t>41568503</t>
  </si>
  <si>
    <t>000017830</t>
  </si>
  <si>
    <t>SPP-2006-AG3-AFS-11/2008-2017</t>
  </si>
  <si>
    <t>30156/389</t>
  </si>
  <si>
    <t>50164/10507</t>
  </si>
  <si>
    <t>Changeout 500 CU jumpers at Texarkana/Replace 69 kV jumpers and switches at Texarkana</t>
  </si>
  <si>
    <t>Texarkana Plant</t>
  </si>
  <si>
    <t>41568501</t>
  </si>
  <si>
    <t>SPP-2009-AGP2-AFS-6</t>
  </si>
  <si>
    <t>Replace Knox Lee wave trap</t>
  </si>
  <si>
    <t>Knox Lee Sub</t>
  </si>
  <si>
    <t>TP2010062</t>
  </si>
  <si>
    <t>TP1006201</t>
  </si>
  <si>
    <t>41778096</t>
  </si>
  <si>
    <r>
      <t xml:space="preserve">Replace Pirkey wavetrap and </t>
    </r>
    <r>
      <rPr>
        <b/>
        <sz val="10"/>
        <color theme="1"/>
        <rFont val="Arial"/>
        <family val="2"/>
      </rPr>
      <t>Whitney</t>
    </r>
    <r>
      <rPr>
        <sz val="10"/>
        <color theme="1"/>
        <rFont val="Arial"/>
        <family val="2"/>
      </rPr>
      <t xml:space="preserve"> breakers and wavetrap</t>
    </r>
  </si>
  <si>
    <t>Whitney Sub</t>
  </si>
  <si>
    <t>41778130</t>
  </si>
  <si>
    <t>TP1006251</t>
  </si>
  <si>
    <t>50364/50365</t>
  </si>
  <si>
    <t>Replace breaker and wavetrap at Pirkey</t>
  </si>
  <si>
    <t>Pirkey Sub</t>
  </si>
  <si>
    <t>41778125</t>
  </si>
  <si>
    <t>32894/32943/33153</t>
  </si>
  <si>
    <t>includes all PSO components</t>
  </si>
  <si>
    <t>closed 5/29/2014</t>
  </si>
  <si>
    <t>Add 345 kv terminal at NW Texarkana</t>
  </si>
  <si>
    <t>NW Texarkana Sub</t>
  </si>
  <si>
    <t>000016418</t>
  </si>
  <si>
    <t>41126845</t>
  </si>
  <si>
    <t>000016446</t>
  </si>
  <si>
    <t>41126845SWP</t>
  </si>
  <si>
    <t>SPP-2006-AG3-AFS-10/SPP-2006-AG3-AFS-11</t>
  </si>
  <si>
    <t>30142/349</t>
  </si>
  <si>
    <t>50150/10456</t>
  </si>
  <si>
    <t>Add 345 kv terminal at Turk/Add Turk 345/138 kV Transformer</t>
  </si>
  <si>
    <t>Turk Sub</t>
  </si>
  <si>
    <t>000016411</t>
  </si>
  <si>
    <t>41123043,41863322</t>
  </si>
  <si>
    <t>000016439</t>
  </si>
  <si>
    <t>41123043SWP,41863322SWP</t>
  </si>
  <si>
    <t>Replace 138 kv wave traps at both ends</t>
  </si>
  <si>
    <t>Lone Star S and Pittsburg Subs</t>
  </si>
  <si>
    <t>TP2009100</t>
  </si>
  <si>
    <t>41734271 , 41732928</t>
  </si>
  <si>
    <t>28905/34586</t>
  </si>
  <si>
    <t>WO's 41734271 and 41732928</t>
  </si>
  <si>
    <t>SPP-2007-AG2-AFS-11</t>
  </si>
  <si>
    <t>S.039, P.014</t>
  </si>
  <si>
    <t>Rebuild 2.45 miles of 795 ACSR 1590ACSR and reset relays</t>
  </si>
  <si>
    <t>Ashdown West - Craig Junction 138KV CKT</t>
  </si>
  <si>
    <t>TP2009092</t>
  </si>
  <si>
    <t>TP0909201</t>
  </si>
  <si>
    <t>30947/32548/37608</t>
  </si>
  <si>
    <t>closed 6/13/14</t>
  </si>
  <si>
    <t>TP0909203</t>
  </si>
  <si>
    <t>closed 7/30/14</t>
  </si>
  <si>
    <t>TP0909253</t>
  </si>
  <si>
    <t>000016677;000016681</t>
  </si>
  <si>
    <t>41518934; 41518934SWP</t>
  </si>
  <si>
    <t>under $100k</t>
  </si>
  <si>
    <t>closed 7/28/2011</t>
  </si>
  <si>
    <t>Rock Hill - Carthage 69 kV Ckt Rebuild</t>
  </si>
  <si>
    <t>Rockhill - Carthage</t>
  </si>
  <si>
    <t>P10102001/P10102002/P10102003</t>
  </si>
  <si>
    <t>32969/32970/35512</t>
  </si>
  <si>
    <t>closed 1/29/15</t>
  </si>
  <si>
    <t>P10102501/P10102502/P10102503</t>
  </si>
  <si>
    <t>McAlester City 138 kV line extension</t>
  </si>
  <si>
    <t>TP0909501/TP0909502</t>
  </si>
  <si>
    <t>32210/32899</t>
  </si>
  <si>
    <t>includes all OKTCo components</t>
  </si>
  <si>
    <t>SPP-2009-AGPI-AFS-5</t>
  </si>
  <si>
    <t>Rebuild 7.11 miles of 397.5 ACSR</t>
  </si>
  <si>
    <t>Southwest Shreveport- Rockhill</t>
  </si>
  <si>
    <t>TP2010066</t>
  </si>
  <si>
    <t>TP1006601</t>
  </si>
  <si>
    <t>32961/34419</t>
  </si>
  <si>
    <t>TP1006651</t>
  </si>
  <si>
    <t>SPP-2009-AGP1-AFS-5</t>
  </si>
  <si>
    <t>Rebuild 2.49 miles with 1590 ACSR. Replace wavetrap at Whitney Replace metering Ct at Eastman</t>
  </si>
  <si>
    <t>Eastex Switching Station - Whitney</t>
  </si>
  <si>
    <t>TP2010064</t>
  </si>
  <si>
    <t>TP1006401</t>
  </si>
  <si>
    <t>32959/34204/34205</t>
  </si>
  <si>
    <t>closed 1/30/14</t>
  </si>
  <si>
    <t>TP1006451</t>
  </si>
  <si>
    <t>000015387</t>
  </si>
  <si>
    <t>Shadow to 000015386</t>
  </si>
  <si>
    <t>Replace auto with new 450 MVA</t>
  </si>
  <si>
    <t>TP2010065</t>
  </si>
  <si>
    <t>TP1006501</t>
  </si>
  <si>
    <t>41732671</t>
  </si>
  <si>
    <t>TP1006551</t>
  </si>
  <si>
    <t>TP1115601</t>
  </si>
  <si>
    <t>2010-2019</t>
  </si>
  <si>
    <t>1081/30148</t>
  </si>
  <si>
    <t>11421/50156</t>
  </si>
  <si>
    <t xml:space="preserve">Rebuild Line-Hooks-Lone Star Ordinance 69 kV Ckt 1/Line-Bann-Lone Star Ordinance 69 Kv Ckt 1 </t>
  </si>
  <si>
    <t>Line-Hooks-Lone Star Ordinance 69 kV Ckt 1/Line-Bann-Lone Star Ordinance 69 Kv Ckt 1</t>
  </si>
  <si>
    <t>TP2011024</t>
  </si>
  <si>
    <t>P11024001/P11024002/P11024003</t>
  </si>
  <si>
    <t>33837/35279/35337</t>
  </si>
  <si>
    <t>closed 11/25/14</t>
  </si>
  <si>
    <t>P11024501/P11024502/P11024503</t>
  </si>
  <si>
    <t>Ellis Customer Project</t>
  </si>
  <si>
    <t>TP2012055</t>
  </si>
  <si>
    <t>P12055002/P12055003/P12055004</t>
  </si>
  <si>
    <t>36707/36708/36709</t>
  </si>
  <si>
    <t>Submitted</t>
  </si>
  <si>
    <t>Base Plan; expected ISD 3/31/2016</t>
  </si>
  <si>
    <t>Included in Messick Station UID 50607</t>
  </si>
  <si>
    <t>TP2013002Y</t>
  </si>
  <si>
    <t>COMPLETE</t>
  </si>
  <si>
    <t>ON SCHEDULE &lt; 4</t>
  </si>
  <si>
    <t>DELAY - MITIGATION</t>
  </si>
  <si>
    <t>Cost Allocation</t>
  </si>
  <si>
    <t>Superproject</t>
  </si>
  <si>
    <t>NTC ID</t>
  </si>
  <si>
    <t>Project Name</t>
  </si>
  <si>
    <t>Upgrade Name</t>
  </si>
  <si>
    <t>Project Type</t>
  </si>
  <si>
    <t>Project Owner Indicated In-Service Date</t>
  </si>
  <si>
    <t>RTO Determined Need Date</t>
  </si>
  <si>
    <t>Latest NTC Issue Date</t>
  </si>
  <si>
    <t>NTC Source Study</t>
  </si>
  <si>
    <t>Baseline Cost Estimate</t>
  </si>
  <si>
    <t>Baseline Cost Estimate Year</t>
  </si>
  <si>
    <t>Baseline Cost Estimate with Escalation</t>
  </si>
  <si>
    <t>Current Cost Estimate</t>
  </si>
  <si>
    <t>Final Cost</t>
  </si>
  <si>
    <t>Final Cost Source</t>
  </si>
  <si>
    <t>Project Status</t>
  </si>
  <si>
    <t>From Bus Number</t>
  </si>
  <si>
    <t>From Bus Name</t>
  </si>
  <si>
    <t>To Bus Number</t>
  </si>
  <si>
    <t>To Bus Name</t>
  </si>
  <si>
    <t>Project Description/Comments</t>
  </si>
  <si>
    <t>Voltages (kV)</t>
  </si>
  <si>
    <t>Number of New</t>
  </si>
  <si>
    <t>Number of Rebuild/Reconductor</t>
  </si>
  <si>
    <t>Number of Voltage Conversion</t>
  </si>
  <si>
    <t>Regional Reliability</t>
  </si>
  <si>
    <t>2016 ITPNT</t>
  </si>
  <si>
    <t>Zonal</t>
  </si>
  <si>
    <t>TA2011012</t>
  </si>
  <si>
    <t>AEP</t>
  </si>
  <si>
    <t>Line - Atoka - Atoka Pump - Pittsburg - Savanna - Army Ammo - McAlester City 69 kV Ckt 1 Rebuild (A11012198&amp;A11012075)</t>
  </si>
  <si>
    <t>Army Ammo - McAlester 69 kV Ckt 1 Rebuild</t>
  </si>
  <si>
    <t>Zonal Reliability</t>
  </si>
  <si>
    <t>ARMY AMMUNITION DEPOT</t>
  </si>
  <si>
    <t>McALESTER 69KV</t>
  </si>
  <si>
    <t xml:space="preserve">Rebuild 9.9-mile 69 kV line from Army Ammo to McAlester. </t>
  </si>
  <si>
    <t>2012 ITPNT</t>
  </si>
  <si>
    <t>Transmission Service</t>
  </si>
  <si>
    <t>Line - Atoka - Atoka Pump - Pittsburg - Savanna - Army Ammo - McAlester City 69 kV Ckt 1 Rebuild (A11012444)</t>
  </si>
  <si>
    <t>Army Ammo - Savanna - Pittsburg 69 kV Ckt 1 Rebuild</t>
  </si>
  <si>
    <t>PITTSBURG 69KV</t>
  </si>
  <si>
    <t>Rebuild 9.6-mile 69 kV line from Army Ammo to Savanna to Pittsburg.</t>
  </si>
  <si>
    <t>Line - Atoka - Atoka Pump - Pittsburg - Savanna - Army Ammo - McAlester City 69 kV Ckt 1 Rebuild (A11012445&amp;46)</t>
  </si>
  <si>
    <t>Atoka - Atoka Pump - Pittsburg 69 kV Ckt 1 Rebuild</t>
  </si>
  <si>
    <t>ATOKA 69KV</t>
  </si>
  <si>
    <t>Rebuild 27.1-mile 69 kV line from Atoka to Atoka Pump to Pittsburg.</t>
  </si>
  <si>
    <t>Sub - Northeastern Station 138 kV Terminal Upgrades (WO T0176861)</t>
  </si>
  <si>
    <t>NORTHEAST STATION 138KV</t>
  </si>
  <si>
    <t>Install terminal upgrades at Northeastern station 138 kV substation on terminal for 138 kV line to Oolagah.</t>
  </si>
  <si>
    <t>TBD</t>
  </si>
  <si>
    <t>Line - Stonewall - Wapanucka 138 kV Ckt 1</t>
  </si>
  <si>
    <t>Stonewall - Wapanucka  138 kV Ckt 1</t>
  </si>
  <si>
    <t>High Priority</t>
  </si>
  <si>
    <t>Formula Rate Update</t>
  </si>
  <si>
    <t>Construct new 6.4-mile 138 kV line from Stonewall to Wapanucka.</t>
  </si>
  <si>
    <t>Line - Valliant - NW Texarkana 345 kV</t>
  </si>
  <si>
    <t>NORTHWEST TEXARKANA - VALLIANT 345KV CKT 1</t>
  </si>
  <si>
    <t>VALLIANT 345KV</t>
  </si>
  <si>
    <t>NORTHWEST TEXARKANA 345KV</t>
  </si>
  <si>
    <t>Build a new 76 mile 345 kV line from Valliant to NW Texarkana with at least 3000 A capacity. Upgrade the Valliant and NW Texarkana substations with the necessary breakers and terminal equipment.</t>
  </si>
  <si>
    <t>SPP-2014-AG1-AFS-6</t>
  </si>
  <si>
    <t>Line - Brownlee - North Market 69 kV</t>
  </si>
  <si>
    <t>Brownlee - North Market 69 kV Ckt 1</t>
  </si>
  <si>
    <t>BROWNLEE</t>
  </si>
  <si>
    <t>NORTH MARKET</t>
  </si>
  <si>
    <t>Rebuild 4.7-mile 69 kV line from Brownlee to North Market with 1233.6 ACSR/TW.</t>
  </si>
  <si>
    <t>Line - Rock Hill - Springridge Pan-Harr REC 138 kV Ckt 1</t>
  </si>
  <si>
    <t>Rock Hill - Springridge Pan-Harr REC 138 kV Ckt 1</t>
  </si>
  <si>
    <t>ROCK HILL 138</t>
  </si>
  <si>
    <t>SPRINGRIDGE PAN-HARR REC</t>
  </si>
  <si>
    <t>Rebuild 27.6-mile 138 kV line from Rock Hill to Springridge Pan-Harr REC with 1926.9 ACSR/TW conductor.</t>
  </si>
  <si>
    <t>Line - Broken Arrow North South Tap - Oneta 138 kV Ckt 1</t>
  </si>
  <si>
    <t>BROKEN ARROW NORTH - SOUTH TAP - ONETA 138KV CKT 1 #2</t>
  </si>
  <si>
    <t>ONETA 138KV</t>
  </si>
  <si>
    <t>BROKEN ARROW NORTH - SOUTH TAP</t>
  </si>
  <si>
    <t xml:space="preserve">Rebuild 4.33  of 795 ACSR with 1590 ACSR. </t>
  </si>
  <si>
    <t>Line - Bluebell - Prattville 138 kV</t>
  </si>
  <si>
    <t>Bluebell - Prattville 138 kV Ckt 1</t>
  </si>
  <si>
    <t>BLUEBELL 138</t>
  </si>
  <si>
    <t>PRATTVILLE</t>
  </si>
  <si>
    <t>Rebuild 9.0-mile 138 kV line from Prattville to Bluebell with 1926.9 ACSR/TW.</t>
  </si>
  <si>
    <t>Line - Evenside - Northwest Henderson 69 kV</t>
  </si>
  <si>
    <t>Evenside - Northwest Henderson 69 kV Ckt 1</t>
  </si>
  <si>
    <t>EVENSIDE</t>
  </si>
  <si>
    <t>NORTHWEST HENDERSON 69KV</t>
  </si>
  <si>
    <t>Rebuild 6.4-mile 69 kV line from Evenside to Northwest Henderson with 1233.6 ACSR/TW.  Replace breaker at Evenside.</t>
  </si>
  <si>
    <t>Device - Logansport 138 kV</t>
  </si>
  <si>
    <t>LOGANSPORT 138KV</t>
  </si>
  <si>
    <t xml:space="preserve">Install 28.8 MVAR capacitor bank at Logansport 138 kV substation. </t>
  </si>
  <si>
    <t>Line - Diana - Perdue 138 kV</t>
  </si>
  <si>
    <t>Diana - Perdue 138 kV Ckt 1</t>
  </si>
  <si>
    <t>PERDUE 138KV</t>
  </si>
  <si>
    <t>DIANA 138KV</t>
  </si>
  <si>
    <t>Replace two breakers, jumpers, and wave traps at Perdue substation. Replace wave traps at Diana substation.</t>
  </si>
  <si>
    <t>Line - New Gladewater - Perdue 138 kV</t>
  </si>
  <si>
    <t>NEW GLADEWATER</t>
  </si>
  <si>
    <t>Replace 138 kV breaker at Perdue.</t>
  </si>
  <si>
    <t>Multi - Chisholm - Gracemont 345 kV</t>
  </si>
  <si>
    <t>2012 ITP10</t>
  </si>
  <si>
    <t>Chisholm 345 kV</t>
  </si>
  <si>
    <t>Gracemont 345kv</t>
  </si>
  <si>
    <t>345/230</t>
  </si>
  <si>
    <t>Sub - Messick 500/230 kV</t>
  </si>
  <si>
    <t>Layfield 500/230 kV Transformer Ckt 1</t>
  </si>
  <si>
    <t>Messick 500 kV</t>
  </si>
  <si>
    <t>Build Messick 500/230 kV substation. Connect to Carrol, Clarence, and Western Kraft 230 kV lines. Install 500/230 kV 675 MVA transformer. This upgrade is contingent upon approval from Cleco Power LLC.</t>
  </si>
  <si>
    <t>500/230</t>
  </si>
  <si>
    <t>Layfield 500 kV Terminal Upgrades</t>
  </si>
  <si>
    <t>Install terminal equipment on 500 kV side of new Messick substation. Connect to Mt. Olive - Hartburg 500 kV line. This upgrade is contingent upon approval from Cleco Power LLC for Upgrade ID 50607.</t>
  </si>
  <si>
    <t>ELK CITY 138</t>
  </si>
  <si>
    <t>ELK CITY 69</t>
  </si>
  <si>
    <t>Move load from 69 kV bus to 138 kV bus at Elk City.</t>
  </si>
  <si>
    <t>Multi - Chamber Springs - Farmington 161 kV</t>
  </si>
  <si>
    <t>Chamber Springs - Farmington REC 161 kV Ckt 1</t>
  </si>
  <si>
    <t>CHAMBER SPRINGS 161KV</t>
  </si>
  <si>
    <t>FARMINGTON AECC</t>
  </si>
  <si>
    <t xml:space="preserve">Rebuild and reconductor 11.1-mile 161 kV line from Chamber Springs to Farmington REC with 2-959.6 ACSR/TW. Upgrade wavetraps, CT ratios, and relay settings at Chamber Springs.  </t>
  </si>
  <si>
    <t>Chisholm - Gracemont 345kV Ckt 1 (AEP)</t>
  </si>
  <si>
    <t>Build new single circuit 345 kV line from new Chisholm substation to point of interconnection with Oklahoma Gas &amp; Electric Co. (OGE) towards Gracemont. The approximate line length for the Chisholm - Gracemont 345 kV line is 100 miles, of which AEP will construct approximately 70 miles from Chisholm to the OGE interconnection point.</t>
  </si>
  <si>
    <t>Chisholm 345/230 kV Substation</t>
  </si>
  <si>
    <t>Construct new 345/230 kV Chisholm substation between existing 230 kV substations, Sweetwater and Elk City. Cut-in existing Sweetwater - Elk City 230 kV Ckt 1 line into new Chisholm substation and install any necessary 230 kV terminal equipment. Install new 345/230 675 MVA transformer at new Chisholm substation.</t>
  </si>
  <si>
    <t>Install approximately 2 miles of 230 kV transmission line for a cut-in to existing 230 kV line from Sweetwater to Elk City, creating termination points at new Chisholm substation.</t>
  </si>
  <si>
    <t>Ellis 138 kV Substation</t>
  </si>
  <si>
    <t>MOREWOOD SW</t>
  </si>
  <si>
    <t>Line - Dekalb - New Boston 69 kV</t>
  </si>
  <si>
    <t>Dekalb - New Boston 69 kV Ckt 1</t>
  </si>
  <si>
    <t>NEW BOSTON</t>
  </si>
  <si>
    <t>DEKALB</t>
  </si>
  <si>
    <t>Rebuild 13.2-mile 69 kV line from Dekalb to New Boston with 1233.6 ACSR/TW. Upgrade CT ratios and relay settings at New Boston.</t>
  </si>
  <si>
    <t>Line - Forbing Tap - South Shreveport 69 kV</t>
  </si>
  <si>
    <t>Forbing Tap - South Shreveport 69 kV Ckt 1</t>
  </si>
  <si>
    <t>FORBING TAP</t>
  </si>
  <si>
    <t>SOUTH SHREVEPORT 69KV</t>
  </si>
  <si>
    <t>Rebuild 2.3-mile 69 kV line from Forbing to South Shreveport with 1233.6 ACSR/TW.</t>
  </si>
  <si>
    <t>Line - Ellerbe Road - Forbing Tap 69 kV Ckt 1</t>
  </si>
  <si>
    <t>Ellerbe Road - Forbing T 69 kV Ckt 1</t>
  </si>
  <si>
    <t>ELLERBE ROAD 69 kV</t>
  </si>
  <si>
    <t>Rebuild 2.0-mile 69 kV line from Ellerbe Road to Forbing T with 1233.6 ACSR/TW conductor.</t>
  </si>
  <si>
    <t>Line - Hardy Street - Waterworks 69 kV</t>
  </si>
  <si>
    <t>Hardy Street - Waterworks 69 kV Ckt 1</t>
  </si>
  <si>
    <t>HARDY STREET</t>
  </si>
  <si>
    <t>WATERWORKS</t>
  </si>
  <si>
    <t>Rebuild 1.6-mile 69 kV line from Hardy Street to Waterworks with 1233.6 ACSR/TW.</t>
  </si>
  <si>
    <t>Line - Midland REC - North Huntington 69 kV</t>
  </si>
  <si>
    <t>Midland REC - North Huntington 69 kV Ckt 1</t>
  </si>
  <si>
    <t>MIDLAND REC</t>
  </si>
  <si>
    <t>NORTH HUNTINGTON 69KV</t>
  </si>
  <si>
    <t>Rebuild 4.0-mile 69 kV line from Midland REC to North Huntington with 1233.6 ACSR/TW. Upgrade CT ratios, relay settings, and jumpers at North Huntington.</t>
  </si>
  <si>
    <t>Line - Midland - Midland REC 69 kV</t>
  </si>
  <si>
    <t>Midland - Midland REC 69 kV Ckt 1</t>
  </si>
  <si>
    <t>Included in UID 50569</t>
  </si>
  <si>
    <t>MIDLAND</t>
  </si>
  <si>
    <t>Rebuild 1.3-mile 69 kV line from Midland to Midland REC with 1233.6 ACSR/TW. Upgrade CT ratios, relay settings, switches, and station conductors at Midland.</t>
  </si>
  <si>
    <t>2015 ITPNT</t>
  </si>
  <si>
    <t>Line - Howe Interchange - Midland 69 kV</t>
  </si>
  <si>
    <t>Howe Interchange - Midland 69 kV Ckt 1</t>
  </si>
  <si>
    <t>HOWE INT 69</t>
  </si>
  <si>
    <t>Rebuild 7.0-mile portion of the 69 kV line from Howe Interchange to Midland with 1233.6 ACSR/TW. The portion of line to be rebuilt is from the state line to Midland. Upgrade CT ratios, relay settings, switches, and station conductors at Midland.</t>
  </si>
  <si>
    <t>Line - Grady - Round Creek 138 kV Ckt 1</t>
  </si>
  <si>
    <t>RUSH SPRINGS NATURAL GAS</t>
  </si>
  <si>
    <t>Construct new Round Creek box bay tap structure adjacent to the Rush Springs 138 kV substation. Construct new 6-mile 138 kV line from Grady to Round Creek. Install 3-breaker ring bus where hard tap to Round Creek intersects the Cornville to Duncan 138 kV transmission line.</t>
  </si>
  <si>
    <t>Line - Grady -  Phillips Gas 138 kV Ckt 1 and 2</t>
  </si>
  <si>
    <t>PHILLIPS</t>
  </si>
  <si>
    <t>Construct new 4-mile double circuit 138 kV line from the new 4-breaker ring bus station at Grady.  Circuit 1 will terminate at Phillips Gas and Circuit 2 will terminate at Lindsey Water Flood.</t>
  </si>
  <si>
    <t>Economic</t>
  </si>
  <si>
    <t>Line - Mt. Pleasant - West Mt. Pleasant 69 kV Ckt 1</t>
  </si>
  <si>
    <t>Mt Pleasant - West Mt Pleasant 69 kV Ckt 1 Rebuild</t>
  </si>
  <si>
    <t>DPA-2013-SEP-351</t>
  </si>
  <si>
    <t>Rebuild 2.75-mile 69 kV line from Mt. Pleasant to West Mt. Pleasant to achieve a new emergency rating of 84 MVA.</t>
  </si>
  <si>
    <t>2017 ITPNT</t>
  </si>
  <si>
    <t>Device - Winnsboro 138 kV</t>
  </si>
  <si>
    <t>WINNSBORO 138KV</t>
  </si>
  <si>
    <t xml:space="preserve">Install a new 28.8 MVAR capacitor bank at Winnsboro 138 kV substation. </t>
  </si>
  <si>
    <t>Line - Broadmoor - Fort Humbug 69 kV Ckt 1</t>
  </si>
  <si>
    <t>BROADMOOR</t>
  </si>
  <si>
    <t>FORT HUMBUG 69KV</t>
  </si>
  <si>
    <t>Rebuild 1.7-mile 69 kV line from Fort Humbug to Broadmoor with 1233.6 ACSR/TW conductor. Upgrade jumpers at Fort Humbug along with jumpers and bus at Broadmoor.</t>
  </si>
  <si>
    <t>TP2013166</t>
  </si>
  <si>
    <t>Line - Daingerfield - Jenkins Rec 69 kV Ckt 1 Rebuild</t>
  </si>
  <si>
    <t>DAINGERFIELD</t>
  </si>
  <si>
    <t>JENKINS REC T</t>
  </si>
  <si>
    <t>Rebuild 1.3-mile 69 kV line from Daingerfield to Jenkins REC T with 959.6 ACSR/TW conductor.</t>
  </si>
  <si>
    <t>Line - Hallsville - Longview Heights 69 kV Ckt 1</t>
  </si>
  <si>
    <t>HALLSVILLE</t>
  </si>
  <si>
    <t>LONGVIEW HEIGHTS 69KV</t>
  </si>
  <si>
    <t xml:space="preserve">Rebuild 6.6-mile 69 kV line from Longview Heights to Hallsville with 1233.6 ACSR/TW conductor. Upgrade jumpers, CT ratios, and relay settings at Longview Heights. </t>
  </si>
  <si>
    <t>Line - Hallsville - Marshall 69 kV Ckt 1</t>
  </si>
  <si>
    <t>MARSHALL 69KV</t>
  </si>
  <si>
    <t>Rebuild 11.2-mile 69 kV line from Hallsville to Marshall with 1233.6 ACSR/TW conductor. Upgrade jumpers, CT ratios, and relay settings at Marshall.</t>
  </si>
  <si>
    <t>Line - Welsh Reserve - Wilkes 138 kV Ckt 1</t>
  </si>
  <si>
    <t>Welsh Reserve 138 kV</t>
  </si>
  <si>
    <t>WILKES 138KV</t>
  </si>
  <si>
    <t>Rebuild 23.7-mile 138 kV line from Welsh Reserve to Wilkes with 1926.9 ACSR/TW conductor.  Upgrade switches at Welsh Reserve and Wilkes and wave traps, jumpers, CT ratios, and relay settings at Wilkes.</t>
  </si>
  <si>
    <t>Line - Chapel Hill REC - Welsh Reserve 138 kV Ckt 1</t>
  </si>
  <si>
    <t>CHAPEL HILL REC</t>
  </si>
  <si>
    <t>Rebuild 4.4-mile 138 kV line from Chapel Hill REC to Welsh Reserve.</t>
  </si>
  <si>
    <t>Generation Interconnection</t>
  </si>
  <si>
    <t>TP2014138</t>
  </si>
  <si>
    <t>Line - Brooks Street - Edwards Street 69kV Ckt 1 Rebuild</t>
  </si>
  <si>
    <t>Brooks Street - Edwards Street 69 kV Ckt 1 Rebuild</t>
  </si>
  <si>
    <t>BROOKS STREET</t>
  </si>
  <si>
    <t>EDWARDS STREET</t>
  </si>
  <si>
    <t>Rebuild 0.8-mile 69 kV line from Brooks Street to Edwards Street.  Upgrade jumpers at both substations.</t>
  </si>
  <si>
    <t>Line - Darlington - Roman Nose 138 kV Ckt 1</t>
  </si>
  <si>
    <t>Line - Cedar Grove - South Shreveport 138 kV</t>
  </si>
  <si>
    <t>CEDARGROVE</t>
  </si>
  <si>
    <t>SOUTH SHREVEPORT 138KV</t>
  </si>
  <si>
    <t>Rebuild 2.3 miles of 138 kV 954 ACSR conductor with 1590 ACSR conductor from Cedar Grove to South Shreveport. Replace breaker, switches, and jumpers at South Shreveport. Replace switch at Cedar Grove.</t>
  </si>
  <si>
    <t>Line - Linwood - South Shreveport 138kV Ckt 1 Rebuild</t>
  </si>
  <si>
    <t>Linwood - South Shreveport 138 kV Ckt 1 Rebuild</t>
  </si>
  <si>
    <t>LINWOOD</t>
  </si>
  <si>
    <t>Rebuild the 2.4-mile 138kV line from Linwood to Cedar Grove to South Shreveport. Upgrade the jumpers at Linwood.</t>
  </si>
  <si>
    <t>Multi - Ellerbe Road - Lucas 69 kV</t>
  </si>
  <si>
    <t>Ellerbe Road - Lucas 69 kV Ckt 1 Rebuild</t>
  </si>
  <si>
    <t>DPA-2013-MAR-296</t>
  </si>
  <si>
    <t>LUCAS</t>
  </si>
  <si>
    <t>Rebuild existing 3.2-mile 69 kV line from Ellerbe Road to Lucas.</t>
  </si>
  <si>
    <t>Ellerbe Road - Lucas 69 kV Terminal Upgrades</t>
  </si>
  <si>
    <t xml:space="preserve">Replace jumpers at 69 kV substations Ellerbe Road and Lucas. Replace relay panel at Ellerbe Road. Change relay setting at Lucas. </t>
  </si>
  <si>
    <t>TP2014207</t>
  </si>
  <si>
    <t>Line - Southwestern Station - Carnegie 138kV Ckt 1 Rebuild</t>
  </si>
  <si>
    <t>Southwestern Station - Carnegie 138 kV Ckt 1 Rebuild</t>
  </si>
  <si>
    <t>SOUTHWESTERN STATION 138KV</t>
  </si>
  <si>
    <t>CARNEGIE</t>
  </si>
  <si>
    <t>Rebuild 16.5-mile 138 kV from Southwestern Station to Carnegie.</t>
  </si>
  <si>
    <t>ROMAN NOSE 138</t>
  </si>
  <si>
    <t>Construct AEP's portion of new 25-mile 138 kV line from Darlington to Roman Nose (OGE).</t>
  </si>
  <si>
    <t>TP2015106</t>
  </si>
  <si>
    <t>Device - Letourneau 69 kV Cap Bank</t>
  </si>
  <si>
    <t>Letourneau 69 kV Cap Bank</t>
  </si>
  <si>
    <t>LETOURNEAU STEEL</t>
  </si>
  <si>
    <t>Letouteau W tap 69 kV</t>
  </si>
  <si>
    <t xml:space="preserve">Install 16.2-MVAR 69 kV capacitor bank at Letourneau. </t>
  </si>
  <si>
    <t>TP2015118</t>
  </si>
  <si>
    <t>Line - Keystone Dam - Wekiwa 138 kV Ckt 1 Rebuild</t>
  </si>
  <si>
    <t>Keystone Dam - Wekiwa 138 kV Ckt 1 Rebuild</t>
  </si>
  <si>
    <t>Keystone Dam</t>
  </si>
  <si>
    <t>WEKIWA 138KV</t>
  </si>
  <si>
    <t>Rebuild 2.0-mile 69 kV line from Keystone Dam to Wekiwa to 138 kV operation.</t>
  </si>
  <si>
    <t>Duncan - Tosco 69 kV Ckt 1 Rebuild</t>
  </si>
  <si>
    <t>DUNCAN 69KV</t>
  </si>
  <si>
    <t>TOSCO 69KV</t>
  </si>
  <si>
    <t>Rebuild 69 kV line from Duncan to Tosco.  Replace wave trap at Duncan.</t>
  </si>
  <si>
    <t>Comanche Tap - Tosco 69 kV Ckt 1 Rebuild</t>
  </si>
  <si>
    <t>COMANCHE TAP 69KV</t>
  </si>
  <si>
    <t>Rebuild 69 kV line from Comanche Tap to Tosco.</t>
  </si>
  <si>
    <t>TP2015202</t>
  </si>
  <si>
    <t>Device - Sayre 138 kV Cap Bank</t>
  </si>
  <si>
    <t>Sayre 138 kV Cap Bank</t>
  </si>
  <si>
    <t>SAYRE</t>
  </si>
  <si>
    <t>Install new 14.4-MVAR capacitor bank at Sayre 138 kV.</t>
  </si>
  <si>
    <t>Line - Fort Towson - Kiamichi Pump Tap - Valliant 69 kV Ckt 1 Rebuild</t>
  </si>
  <si>
    <t>Fort Towson - Kiamichi Pump Tap 69 kV Ckt 1 Rebuild</t>
  </si>
  <si>
    <t>KIAMICHI PUMP TAP</t>
  </si>
  <si>
    <t>FORT TOWSON</t>
  </si>
  <si>
    <t>Rebuild 9.0-mile 69 kV line from Fort Towson to Kiamichi Pump Tap.</t>
  </si>
  <si>
    <t>Kiamichi Pump Tap - Valliant 69 kV Ckt 1 Rebuild</t>
  </si>
  <si>
    <t>VALLIANT 69KV</t>
  </si>
  <si>
    <t>Rebuild 4.8-mile portion of 69 kV line from Kiamichi Pump Tap to Valliant.</t>
  </si>
  <si>
    <t>2017 ITP10</t>
  </si>
  <si>
    <t>TP2017010</t>
  </si>
  <si>
    <t>Line - Siloam Springs - Siloam Springs City 161 kV Ckt 1 Rebuild</t>
  </si>
  <si>
    <t>Siloam Springs - Siloam Springs City 161 kV Ckt 1 Rebuild (AEP)</t>
  </si>
  <si>
    <t>SILOAM SPRINGS</t>
  </si>
  <si>
    <t>SILOAM CITY 161</t>
  </si>
  <si>
    <t>Rebuild 2.1-mile 161 kV line from Siloam Springs (AEP) - Siloam Springs City (GRDA) and upgrade terminal equipment at Siloam Springs.</t>
  </si>
  <si>
    <t>TP2017011</t>
  </si>
  <si>
    <t>Line - Tulsa Southeast - E.61st 138 kV Rebuild</t>
  </si>
  <si>
    <t>Tulsa Southeast - E.61st 138 kV Rebuild</t>
  </si>
  <si>
    <t>TULSA SOUTHEAST 138KV</t>
  </si>
  <si>
    <t>EAST 61st STREET</t>
  </si>
  <si>
    <t>Rebuild Tulsa Southeast - E.61st 3.5-mile 138 kV line.</t>
  </si>
  <si>
    <t>Device - IPC 138 kV Cap Bank</t>
  </si>
  <si>
    <t>IPC 138 kV Cap Bank</t>
  </si>
  <si>
    <t>Install 28.8-MVAR capacitor bank at IPC 138 kV</t>
  </si>
  <si>
    <t>TP2017016</t>
  </si>
  <si>
    <t>Line - Broken Arrow North - Lynn Lane East 138 kV Ckt 1</t>
  </si>
  <si>
    <t>Broken Arrow North - Lynn Lane East 138 kV Ckt 1 Reconductor</t>
  </si>
  <si>
    <t>LYNN LANE TAP</t>
  </si>
  <si>
    <t>Reconductor Broken Arrow - Lynn Lane East 7.2-mile 138 kV line</t>
  </si>
  <si>
    <t>Project Owner</t>
  </si>
  <si>
    <t>UID Lookup</t>
  </si>
  <si>
    <t>Cancelled</t>
  </si>
  <si>
    <t>TP2012145X</t>
  </si>
  <si>
    <t>TP2012164Y</t>
  </si>
  <si>
    <t>TP2012164X</t>
  </si>
  <si>
    <t>TP2012172X</t>
  </si>
  <si>
    <t>2018 Update</t>
  </si>
  <si>
    <t>YE16 (Actual) to YE17 (Projected) Variance</t>
  </si>
  <si>
    <t>YE2017 Variance (Projected to Actual)</t>
  </si>
  <si>
    <t>YE17 (Actual) to YE18 (Projected) Variance</t>
  </si>
  <si>
    <t>YE2017
Actual
(May '18)
&lt;&lt; WS-G &gt;&gt;</t>
  </si>
  <si>
    <t>Matched Last Year</t>
  </si>
  <si>
    <t>Changed from Last Year, Updated</t>
  </si>
  <si>
    <t>Does Not Match Last Year, Needs Updating</t>
  </si>
  <si>
    <t>TP2013167X</t>
  </si>
  <si>
    <t>TP2013167Y</t>
  </si>
  <si>
    <t>Includes line, ROW, and Marshall terminal upgrades.  BPIDs P13167004, 005, 006, 009, 010, 014 and shadow BPIDs.</t>
  </si>
  <si>
    <t>includes line, ROW, and Longview Hgts terminal upgrades.  BPIDs P13167001, 002, 003 and shadow BPIDs.</t>
  </si>
  <si>
    <t>YE2018 Projected
(May '18)
&lt;&lt; WS-F &gt;&gt;</t>
  </si>
  <si>
    <t>YE2018 Projected
Adjusted
(Oct '18)
&lt;&lt; WS-F &gt;&gt;</t>
  </si>
  <si>
    <t>YE2019 Projected
(Oct '18)
&lt;&lt; WS-F &gt;&gt;</t>
  </si>
  <si>
    <t>RE-EVALUATION</t>
  </si>
  <si>
    <t>Sub - Elk City 138 kV Move Load (BPID P11110001)</t>
  </si>
  <si>
    <t xml:space="preserve">Sub - Ellis 138 kV </t>
  </si>
  <si>
    <t>Line - Duncan - Tosco 69 kV Ckt 1 Rebuild (Paula Keefe BPID P151910001)</t>
  </si>
  <si>
    <t>Line - Comanche Tap - Tosco 69 kV Ckt 1 Rebuild (Brent Garret BPID's A11012077&amp;A11012447)</t>
  </si>
  <si>
    <t>TP2017247</t>
  </si>
  <si>
    <t>Sub - Tuskahoma 138 kV Substation GEN-2016-028 Interconnection</t>
  </si>
  <si>
    <t>Tuskahoma 138 kV Substation GEN-2016-028 Interconnection (TOIF)</t>
  </si>
  <si>
    <t>Install station A-frame dead-end structure and disconnect switch at the POI for the 138 kV transmission line from the Generating Facility; • Install Capacitive Voltage Transformer (“CVT”) and revenue metering including 138 kV Current Transformers (“CTs”) and Potential Transformers (“PTs”) at the POI on the transmission line from the Generating Facility; • Install a 138 kV span from the POI to the Point of Change of Ownership at Interconnection Customer’s dead-end structure outside the Tuskahoma fence. Transmission Owner will own the hardware required to suspend the span; • Transmission Owner will provide a serial port on the RTU at Tuskahoma switching station for Interconnection Customer to access real-time data from the meter; • Transmission Owner will provide Interconnection Customer with access to interval data (historical MV90) from the meter recorder using a telephone line, or some other networked means of contacting the meter, which will be provided by Interconnection Customer; • Install entrance duct at the POI to accommodate Optical Ground Wire (“OPGW”) from the Interconnection Customer’s step-up substation, adequate space in the POI control building to accommodate Interconnection Customer’s fiber and splice termination equipment, and associated equipment; and • Install RTU, SDR rack, PMU and DME panels to be located at the Generating Facility step-up substation.</t>
  </si>
  <si>
    <t>Tuskahoma 138 kV Substation GEN-2016-028 Interconnection (NU)</t>
  </si>
  <si>
    <t>Construct the 138 kV Tuskahoma switching station including a three breaker ring bus constructed on a four breaker footprint. The Tuskahoma switching station will be located on property acceptable to Transmission Owner in the vicinity of structure 50/8 (GPS: 34.582, -95.317) of the existing Lone Oak – Broken Bow Southwestern Public Power Administration’s (“SWPA”) 138 kV line. The Tuskahoma switching station will have line terminals for transmission lines to Lone Oak, Broken Bow and the Generating Facility. The substation will include three (3) 3,000 Amp circuit breakers, disconnect switches, line relaying, monitoring equipment (DME, SDR and PMU's on both transmission lines), and all associated and miscellaneous equipment.  Install turning structures and loop the existing Lone Oak – Broken Bow (SWPA) transmission line in and out of the new Tuskahoma switching station. • Replace relay panels at Transmission Owner’s Lone Oak substation. • Engineering support, project oversight and construction supervision of Transmission Owner's Interconnection Facilities and Stand Alone Network Upgrades constructed by Interconnection Customer.</t>
  </si>
  <si>
    <t>Line - Bann - Kings Highway 69 kV</t>
  </si>
  <si>
    <t>BANN - KINGS HIGHWAY 69 kV CKT 1</t>
  </si>
  <si>
    <t>BANN 69KV</t>
  </si>
  <si>
    <t>KINGS HIGHWAY</t>
  </si>
  <si>
    <t>Upgrade ID</t>
  </si>
  <si>
    <t>PSO Super Lookup</t>
  </si>
  <si>
    <t>SWEPCO Super Lookup</t>
  </si>
  <si>
    <t>OKTCO Super Lookup</t>
  </si>
  <si>
    <t>CPP Trunked</t>
  </si>
  <si>
    <t>Found?</t>
  </si>
  <si>
    <t>No</t>
  </si>
  <si>
    <t>Yes</t>
  </si>
  <si>
    <t>Verified?</t>
  </si>
  <si>
    <t>OLD</t>
  </si>
  <si>
    <t>Direct  Assigned</t>
  </si>
  <si>
    <t>Not Base Plan</t>
  </si>
  <si>
    <t>Suspended</t>
  </si>
  <si>
    <t>Need to Add</t>
  </si>
  <si>
    <t>No 2018-2019 Forecast</t>
  </si>
  <si>
    <t>P.028</t>
  </si>
  <si>
    <t>P.029</t>
  </si>
  <si>
    <t>Tulsa Southeast-E.61st 138 kV Rebuild</t>
  </si>
  <si>
    <t>Broken Arrow North-Lynn Lane East 138 kV</t>
  </si>
  <si>
    <t>TP2014154Y</t>
  </si>
  <si>
    <t>Ellerbe Road - Lucas 69 kV Rebuild</t>
  </si>
  <si>
    <t>Siloam Springs - Siloam Springs City 161 kV Rebuild</t>
  </si>
  <si>
    <t>Includes line, ROW, and station work.</t>
  </si>
  <si>
    <t>Includes reconductor and ROW.</t>
  </si>
  <si>
    <t>Includes line, ROW, and terminal work at Siloam Springs.</t>
  </si>
  <si>
    <t>Includes line, ROW, and fiber transitions.</t>
  </si>
  <si>
    <t>Includes terminal work at Ellerbe Rd and Lucas.</t>
  </si>
  <si>
    <t>2019 Update</t>
  </si>
  <si>
    <t>YE2018
Actual
(May '19)
&lt;&lt; WS-G &gt;&gt;</t>
  </si>
  <si>
    <t>YE2020 Projected
(Oct '19)
&lt;&lt; WS-F &gt;&gt;</t>
  </si>
  <si>
    <t>YE2018 Variance (Projected to Actual)</t>
  </si>
  <si>
    <t>YE18 (Actual) to YE19 (Projected) Variance</t>
  </si>
  <si>
    <t>YE2019 Projected
(Oct '19)
&lt;&lt; WS-F &gt;&gt;</t>
  </si>
  <si>
    <t>RFP ID</t>
  </si>
  <si>
    <t>Line - Atoka - Atoka Pump - Pittsburg - Savanna - Army Ammo - McAlester City 69 kV Ckt 1 Rebuild</t>
  </si>
  <si>
    <t>BasePlan</t>
  </si>
  <si>
    <t>TA2016806</t>
  </si>
  <si>
    <t>Multi - Fig Five - VBI 69kV</t>
  </si>
  <si>
    <t>Fig Five - VBI North 69kV Ckt 1</t>
  </si>
  <si>
    <t>TFS/Failure</t>
  </si>
  <si>
    <t>Sub - Northeastern Station 138 kV Terminal Upgrades</t>
  </si>
  <si>
    <t>TP2006067</t>
  </si>
  <si>
    <t>Rebuild 4.2 miles of 69 kV line from Fig Five to VBI.</t>
  </si>
  <si>
    <t>Sub - Elk City 138 kV Move Load</t>
  </si>
  <si>
    <t>Line - Duncan - Tosco 69 kV Ckt 1 Rebuild</t>
  </si>
  <si>
    <t>Line - Comanche Tap - Tosco 69 kV Ckt 1 Rebuild</t>
  </si>
  <si>
    <t>Q4 2018 Project Owner Indicated ISD</t>
  </si>
  <si>
    <t>Q2 2019 Project Owner Indicated ISD</t>
  </si>
  <si>
    <t>P12164005/006/007, P12164505/506/507</t>
  </si>
  <si>
    <t>P12164003, P12164503</t>
  </si>
  <si>
    <t>P12164001/002, P12164501/502</t>
  </si>
  <si>
    <t>Includes line, ROW, and terminal upgrades.  ISD moved out to 2018.  Station components were moved to rehab, P14138004 and P14138005 (P14138006/007 are shadows - these two were not included last year) are under TA2015706.</t>
  </si>
  <si>
    <t>ROW only; refer to related OKTCo project, OKT.019, P15204002/005.</t>
  </si>
  <si>
    <t>Line - Atoka - Atoka Pump - Pittsburg - Savanna - Army Ammo - McAlester City 69 kV Ckt 1 Rebuild (BPID's A11012198&amp;A11012075)</t>
  </si>
  <si>
    <t>Line - Atoka - Atoka Pump - Pittsburg - Savanna - Army Ammo - McAlester City 69 kV Ckt 1 Rebuild (BPID A11012444)</t>
  </si>
  <si>
    <t xml:space="preserve">Line - Atoka - Atoka Pump - Pittsburg - Savanna - Army Ammo - McAlester City 69 kV Ckt 1 Rebuild (BPID's A11012445&amp;46) </t>
  </si>
  <si>
    <t>Line - Duncan - Tosco 69 kV Ckt 1 Rebuild (Paula Keefe BPID P15190001)</t>
  </si>
  <si>
    <t>Line - Comanche Tap - Tosco 69 kV Ckt 1 Rebuild (Brent Garrett BPID's A11012077&amp;A11012447)</t>
  </si>
  <si>
    <t>Direct Assigned</t>
  </si>
  <si>
    <t>P.030</t>
  </si>
  <si>
    <t>Keystone Dam - Wekiwa 138 kV</t>
  </si>
  <si>
    <t>Figure Five - VBI North 69 kV Rebuild</t>
  </si>
  <si>
    <t>Includes line and ROW, and terminal work at Linwood and South Shreveport. Station work was done under TA2015706 (P14139003/004/503/504)</t>
  </si>
  <si>
    <t>2020 Update</t>
  </si>
  <si>
    <t>YE2019
Actual
(May '20)
&lt;&lt; WS-G &gt;&gt;</t>
  </si>
  <si>
    <t>YE2020 Projected
(Oct '20)
&lt;&lt; WS-F &gt;&gt;</t>
  </si>
  <si>
    <t>YE2021 Projected
(Oct '20)
&lt;&lt; WS-F &gt;&gt;</t>
  </si>
  <si>
    <t>YE2019 Variance (Projected to Actual)</t>
  </si>
  <si>
    <t>YE19 (Actual) to YE20 (Projected) Variance</t>
  </si>
  <si>
    <t>A16806004 (A16806504 Shadow) is the line (43% of this BPID, as it includes more than the NTC), and A16806008 (A16806508) is the ROW (10% of this BPID, as it includes more than the NTC), located in the SWEPCo Line Rehab program. Project was not included last year b/c NTC was received after the update, so PIS data was used to get the cost for this project, as it went in-service in 2019.</t>
  </si>
  <si>
    <t>MPID</t>
  </si>
  <si>
    <t>PM Name</t>
  </si>
  <si>
    <t>MOD_ID</t>
  </si>
  <si>
    <t>NTC_ID</t>
  </si>
  <si>
    <t>ProjectOwner</t>
  </si>
  <si>
    <t>Letter of Notification to Construct Issue Date</t>
  </si>
  <si>
    <t>Source Study</t>
  </si>
  <si>
    <t>% compare</t>
  </si>
  <si>
    <t>Project Description/ Comments</t>
  </si>
  <si>
    <t>Letter of Commercial Operation</t>
  </si>
  <si>
    <t>Mod Information</t>
  </si>
  <si>
    <t>Amount to-date Cost</t>
  </si>
  <si>
    <t>GIS Data</t>
  </si>
  <si>
    <t>AEP comments</t>
  </si>
  <si>
    <t>Brent Harris</t>
  </si>
  <si>
    <t>13823-25</t>
  </si>
  <si>
    <t>Complete</t>
  </si>
  <si>
    <t>Y</t>
  </si>
  <si>
    <t/>
  </si>
  <si>
    <t>MP0004303</t>
  </si>
  <si>
    <t>Brent Harris/Todd Rind</t>
  </si>
  <si>
    <t>Delay - Mitigation</t>
  </si>
  <si>
    <t>Waiting for outages.  Mitigation plan since 2017
No PM assigned to the last portion.  Note from Frances:   "After further discussion with Brent and the t-line engineer I have confirmed that the line sections from McAlester City to Army Ammo Plant Tap and Army Ammo Plant Tap to Savanna have been fully rebuilt.  The section of line from Savanna to Pittsburg and Pittsburg to Atoka Pump will not be completed until the line switches are replaced as part of TA2020053.  There is a box bay being added at Atoka Pump Tap under TA2018017.  EcoSys shows a planned ISD of 11/2020.  I assume the section of line from Atoka Pump to Atoka will not be fully rebuilt until the Box Bay is installed. "</t>
  </si>
  <si>
    <t>Same as UID 51560 above</t>
  </si>
  <si>
    <t>Tucker, Jake</t>
  </si>
  <si>
    <t>2018 ITPNT</t>
  </si>
  <si>
    <t>MP1959604</t>
  </si>
  <si>
    <t>TA2019024</t>
  </si>
  <si>
    <t>Nathan Ingram</t>
  </si>
  <si>
    <t>Sub - Southwestern Station 138 kV BPID's A19024002&amp;4</t>
  </si>
  <si>
    <t>Southwestern Station 138 kV Breakers</t>
  </si>
  <si>
    <t>2019 ITP</t>
  </si>
  <si>
    <t>Replace 8 breakers at Southwestern Station 138 kV with 63 kA breakers</t>
  </si>
  <si>
    <t>Per Nathan, we must wait for engineering's detailed estimate to get correct dollars, DICM was added on the wrong BPID.  08/10/20 estimate is $2.464M</t>
  </si>
  <si>
    <t>Goetz, Dave</t>
  </si>
  <si>
    <t>FORMULA RATE UPDATE</t>
  </si>
  <si>
    <t>Brent Garrett</t>
  </si>
  <si>
    <t>In Service</t>
  </si>
  <si>
    <t>Needs to be closed out?  Check with Brent Garrett for final dollars.</t>
  </si>
  <si>
    <t>MP0010898</t>
  </si>
  <si>
    <t>In service.  Gathering remaining information.  Dollars above estimate, Jeff is preparing paperwork</t>
  </si>
  <si>
    <t>MP1922928</t>
  </si>
  <si>
    <t>Tommy Vannoy</t>
  </si>
  <si>
    <t>GI STUDIES</t>
  </si>
  <si>
    <t>On Schedule &lt; 4</t>
  </si>
  <si>
    <t>IPP project, put in service when Tommy reports that it went into service.  Check on new date with Linda.  Tied up with lawyers.
Need new dollars, Tommy cannot separate this portion.</t>
  </si>
  <si>
    <t>MP1959952</t>
  </si>
  <si>
    <t>TP2019132</t>
  </si>
  <si>
    <t>Jake Tucker</t>
  </si>
  <si>
    <t>XFR - Pryor Junction 138/115 BPID's P19132001 removal, 09 install</t>
  </si>
  <si>
    <t>Pryor Junction 138/115 kV Transformer</t>
  </si>
  <si>
    <t xml:space="preserve">: Replace the existing 115/69 kV transformer with a new 138/115 kV transformer and upgrade any necessary terminal equipment at Pryor Junction to increase the  summer emergency rating to 167 MVA </t>
  </si>
  <si>
    <t>138/115</t>
  </si>
  <si>
    <t>new dates and dollars from PM updated 8/10/20.  Leaving dollars as they were last quarter until we get final estimates.  Per Jake Tucker, "For the NTC work we have two bpid’s, one for removal and one for install. 
The loaded costs on those are $8,090,001(functional costs), we have detailed scopes, but not detailed estimates yet. ISD for NTC portion will be October 2021 as we cannot get the xfrmr until May and then will lose our outages end of May and not get them back til mid September. We expect to have most everything ready by end of May, commission the xfrmr over the summer, and then do final install last half of Sept."</t>
  </si>
  <si>
    <t>Directly assigned</t>
  </si>
  <si>
    <t>MP1959942</t>
  </si>
  <si>
    <t>TP2019243</t>
  </si>
  <si>
    <t>Line - Kerr - Locust Grove 115 kV</t>
  </si>
  <si>
    <t>Kerr - Locust Grove 115 kV Ckt 1</t>
  </si>
  <si>
    <t>SPP-2019-AG2-AFS-3</t>
  </si>
  <si>
    <t>Rebuild 0.47 miles of 115 kV line from Kerr - Locust Grove</t>
  </si>
  <si>
    <t>No PM assigned, ask Ashley Beasley</t>
  </si>
  <si>
    <t>MP1959941</t>
  </si>
  <si>
    <t>TP2019245</t>
  </si>
  <si>
    <t>Anita Hartman</t>
  </si>
  <si>
    <t>Sub - Riverside Station 138 kV</t>
  </si>
  <si>
    <t>Riverside Station 138 kV Breakers</t>
  </si>
  <si>
    <t>Replace 21 breakers at Riverside Station 138 kV with 80 kA breakers</t>
  </si>
  <si>
    <t>Needs updated dollars and date from Jeff.</t>
  </si>
  <si>
    <t>MP1960212</t>
  </si>
  <si>
    <t>TP2020033</t>
  </si>
  <si>
    <t>Larry Oden</t>
  </si>
  <si>
    <t xml:space="preserve">Line - Tulsa SE - S Hudson 138kV Ckt 1 BPID's P20033001,02,03&amp;06 </t>
  </si>
  <si>
    <t>Tulsa SE - S Hudson 138kV Ckt 1 Rebuild</t>
  </si>
  <si>
    <t xml:space="preserve">Rebuild 1.97 miles of 138 kV line from Tulsa SE to S Hudson and upgrade any necessary terminal equipment at Tulsa SE and/or S Hudson to increase the summer emergency rating to 286 MVA  </t>
  </si>
  <si>
    <t>138/138</t>
  </si>
  <si>
    <t>Need new dates and dollars from PM updated 8/10/20 are not detailed.  Leaving dollars as they were last quarter</t>
  </si>
  <si>
    <t>Line - Tulsa SE - 21st Street Tap 138kV Ckt 1 BPID's P20033004&amp;05</t>
  </si>
  <si>
    <t>Tulsa SE - 21st Street Tap 138 kV Ckt 1</t>
  </si>
  <si>
    <t xml:space="preserve">Reconductor 1.48 miles of 138 kV from Tulsa SE to 21st Street Tap and upgrade any necessary terminal equipment at Tulsa SE and/or 21st Street Tap to increase the summer emergency rating to 345 MVA </t>
  </si>
  <si>
    <t>Balo, Donald</t>
  </si>
  <si>
    <t>Multi - South Fayetteville 345/161 kV Transformer &amp; Chamber Springs - South Fayetteville 345 kV line</t>
  </si>
  <si>
    <t>South Fayetteville 345/161 kV Transformer Ckt1</t>
  </si>
  <si>
    <t>ITP20</t>
  </si>
  <si>
    <t>2013 ITP20</t>
  </si>
  <si>
    <t>Identified</t>
  </si>
  <si>
    <t>Install new 345/161 kV Transformer at South Fayetteville.</t>
  </si>
  <si>
    <t>345/161</t>
  </si>
  <si>
    <t>Not a real project (??), ISD is 2033 so we won't be working on it for a while…</t>
  </si>
  <si>
    <t>Done under another UID, shouldn't be showing up</t>
  </si>
  <si>
    <t>Multi - Sooner - Wekiwa 345 kV and Sand Springs - Sheffield 138 kV</t>
  </si>
  <si>
    <t>Sand Springs - Sheffield Steel 138 kV Terminal Upgrades</t>
  </si>
  <si>
    <t xml:space="preserve">Upgrade any necessary terminal equipment at Sand Springs and/or Sheffield Steel to increase the summer rating to 278 MVA </t>
  </si>
  <si>
    <t>Competitive project, also very distant ISD, no changes to these.  May not get awarded</t>
  </si>
  <si>
    <t>Sooner - Wekiwa 345 kV Terminal Upgrades (AEP)</t>
  </si>
  <si>
    <t xml:space="preserve">Install terminal equipment at Wekiwa to support a 345 kV line from Sooner to Wekiwa rated at summer emergency of 1792 MVA </t>
  </si>
  <si>
    <t>Competitive project, also very distant ISD, no changes Wekiwa atse</t>
  </si>
  <si>
    <t>Q4 2019 Project Owner Indicated ISD</t>
  </si>
  <si>
    <t>Do Not Add (2026)</t>
  </si>
  <si>
    <t>Do Not Add (2033)</t>
  </si>
  <si>
    <t>Do Not Add (2022)</t>
  </si>
  <si>
    <t>Do Not Add (2023)</t>
  </si>
  <si>
    <t>Do Not Add (06/2022 per EcoSys)</t>
  </si>
  <si>
    <t>TPID</t>
  </si>
  <si>
    <t>STEP Project Type</t>
  </si>
  <si>
    <t>TS</t>
  </si>
  <si>
    <t>ITP</t>
  </si>
  <si>
    <t xml:space="preserve"> TP2015169 TFS/failure</t>
  </si>
  <si>
    <t>proportionalized</t>
  </si>
  <si>
    <t>TA2016806  P16806004</t>
  </si>
  <si>
    <t>Figure Five</t>
  </si>
  <si>
    <t>VBI NORTH</t>
  </si>
  <si>
    <t>GI</t>
  </si>
  <si>
    <t>RIVERSIDE STATION 138KV</t>
  </si>
  <si>
    <t>Sub - Southwestern Station 138 kV</t>
  </si>
  <si>
    <t>Line - Tulsa SE - S Hudson 138kV Ckt 1</t>
  </si>
  <si>
    <t>SOUTH HUDSON</t>
  </si>
  <si>
    <t>Line - Tulsa SE - 21st Street Tap 138kV Ckt 1</t>
  </si>
  <si>
    <t>21st STREET TAP</t>
  </si>
  <si>
    <t>SHEFFIELD</t>
  </si>
  <si>
    <t>Sand Springs 138 kV</t>
  </si>
  <si>
    <t>XFR - Pryor Junction 138/115</t>
  </si>
  <si>
    <t>PRYOR JUNCTION 115KV</t>
  </si>
  <si>
    <t>Pryor Jct Tertiary # 1</t>
  </si>
  <si>
    <t>LOCUST GROVE</t>
  </si>
  <si>
    <t>KERR 115</t>
  </si>
  <si>
    <t>TP2020102</t>
  </si>
  <si>
    <t>Line - South Shreveport - Wallace Lake 138 kV #2</t>
  </si>
  <si>
    <t>South Shreveport - Wallace Lake 138 kV Ckt 1 Rebuild #2</t>
  </si>
  <si>
    <t>2020 ITP</t>
  </si>
  <si>
    <t>NTC-C Project Estimate Window</t>
  </si>
  <si>
    <t>WALLACE LAKE 138KV</t>
  </si>
  <si>
    <t>Rebuild 11.18 miles of 138 kV line from South Shreveport to Wallace Lake and upgrade any necessary terminal equipment to achieve a summer emergency to 347 MVA</t>
  </si>
  <si>
    <t xml:space="preserve">TP2020266
</t>
  </si>
  <si>
    <t>Multi - Border - Woodward 345 kV Tap</t>
  </si>
  <si>
    <t>Chisholm Substation 345 kV Terminal Upgrades</t>
  </si>
  <si>
    <t>Elk City 345 kV</t>
  </si>
  <si>
    <t>Install any necessary terminal equipment to support an in and out tap of the existing Woodward to Border 345 kV line to achieve a summer emergency of 1792 MVA</t>
  </si>
  <si>
    <t>TP2020234</t>
  </si>
  <si>
    <t>Device - Grady 138 kV</t>
  </si>
  <si>
    <t>Grady 138 kV Capacitor Bank</t>
  </si>
  <si>
    <t>NTC - Commitment Window</t>
  </si>
  <si>
    <t>Install a new 23 MVAR capacitor bank at Grady 138 kV</t>
  </si>
  <si>
    <t>Chisholm - Woodward Border 345 kV Ckt 1 (AEP)</t>
  </si>
  <si>
    <t>Build 0.84-miles of new 345 kV line from a new tap on the Woodward to Border 345 kV line to Chisholm to achieve a summer emergency rating of 1792 MVA. Oklahoma Gas and Electric Co. and American Electric Power shall decide who shall build how much of these Network Upgrades and shall provide such information, along with specific cost estimates for each DTO's portion of the Network Upgrades, to SPP in its response to this NTC</t>
  </si>
  <si>
    <t>Q4 2020 Project Owner Indicated In-Service Date</t>
  </si>
  <si>
    <t>Manual Super</t>
  </si>
  <si>
    <t>2021 Update</t>
  </si>
  <si>
    <t>YE2020
Actual
(May '21)
&lt;&lt; WS-G &gt;&gt;</t>
  </si>
  <si>
    <t>YE2021 Projected
(Oct '21)
&lt;&lt; WS-F &gt;&gt;</t>
  </si>
  <si>
    <t>YE2022 Projected
(Oct '21)
&lt;&lt; WS-F &gt;&gt;</t>
  </si>
  <si>
    <t>YE2020 Variance (Projected to Actual)</t>
  </si>
  <si>
    <t>YE20 (Actual) to YE21 (Projected) Variance</t>
  </si>
  <si>
    <t>YE2020
Projected
(May '20)
&lt;&lt; WS-F &gt;&gt;</t>
  </si>
  <si>
    <t>Do Not Add (2024)</t>
  </si>
  <si>
    <t>Number of Rebuild/ Reconductor</t>
  </si>
  <si>
    <t>MODInformation</t>
  </si>
  <si>
    <t>PM</t>
  </si>
  <si>
    <t>old comments</t>
  </si>
  <si>
    <t>QUARTERLY TRACKING</t>
  </si>
  <si>
    <t>Closed Out</t>
  </si>
  <si>
    <t>ok to close out</t>
  </si>
  <si>
    <t>Completed and in service</t>
  </si>
  <si>
    <t>Final proportionalized cost provided last quarterly update and shows correctly in TRAC but not in this report. Waiting for line switches replacement to put in service.</t>
  </si>
  <si>
    <t xml:space="preserve">No PM assigned yet.
Waiting for outages.  Mitigation plan since 2017
No PM assigned to the last portion.  Note from Frances:   "After further discussion with Brent and the t-line engineer I have confirmed that the line sections from McAlester City to Army Ammo Plant Tap and Army Ammo Plant Tap to Savanna have been fully rebuilt.  The section of line from Savanna to Pittsburg and Pittsburg to Atoka Pump will not be completed until the line switches are replaced as part of TA2020053. </t>
  </si>
  <si>
    <t>Waiting for POD to put in service. No final costs.</t>
  </si>
  <si>
    <t>No PM assigned yet.
Waiting for outages.  Mitigation plan since 2017
Note from Frances:   "After further discussion with Brent and the t-line engineer I have confirmed that the line sections from McAlester City to Army Ammo Plant Tap and Army Ammo Plant Tap to Savanna have been fully rebuilt.  There is a box bay being added at Atoka Pump Tap under TA2018017.  EcoSys shows a planned ISD of 11/2020.  I assume the section of line from Atoka Pump to Atoka will not be fully rebuilt until the Box Bay is installed. "</t>
  </si>
  <si>
    <t>LOC sent to SPP and confirmed in February 21.  OK to close out</t>
  </si>
  <si>
    <t>Sub - Oklaunion 345 kV Capacitive Reactive Power Support</t>
  </si>
  <si>
    <t>Oklaunion 345 kV Capacitive Reactive Power Support</t>
  </si>
  <si>
    <t>DISIS-2016-002</t>
  </si>
  <si>
    <t xml:space="preserve">Install +200Mvar Capacitor Bank(s) at the Oklaunion 345kV substation. </t>
  </si>
  <si>
    <t>MOD number added 102550</t>
  </si>
  <si>
    <t>Sub - Lieberman - North Benton 138 kV Substation GEN-2016-167 Interconnection</t>
  </si>
  <si>
    <t>Lieberman - North Benton 138 kV Substation GEN-2016-167 Interconnection (TOIF) (AEPW)</t>
  </si>
  <si>
    <t>On Schedule &gt; 4</t>
  </si>
  <si>
    <t xml:space="preserve">Construct one (1) 138 kV line terminal, line switches, dead end structure, line relaying, communications, revenue metering, line arrestor, and all associated equipment and facilities necessary to accept transmission line from Interconnection Customer’s Generating </t>
  </si>
  <si>
    <t>In-service dates will be provided after GIA</t>
  </si>
  <si>
    <t>Lieberman - North Benton 138 kV Substation GEN-2016-167 Interconnection (Non-Shared NU) (AEPW)</t>
  </si>
  <si>
    <t xml:space="preserve">Build a 3-breaker ring bus station on the Lieberman-North Benton 138 kV section of the Lieberman-Red Point 138 kV line to facilitate the new generation interconnection. </t>
  </si>
  <si>
    <t>Sub - Gracemont - Lawton East Side 345 kV</t>
  </si>
  <si>
    <t>Gracemont - Lawton East Side 345 kV Substation GEN-2016-091 (TOIF) (AEPW)</t>
  </si>
  <si>
    <t>: Construct one (1) 345 kV line terminal, line switches, dead end structure, line relaying, communications, revenue metering, line arrestor, and all associated equipment and facilities necessary to accept transmission line from Interconnection Customer’s Generating Facility.</t>
  </si>
  <si>
    <t>Gracemont - Lawton East Side 345 kV Substation GEN-2016-091 (NU) (AEPW)</t>
  </si>
  <si>
    <t>Construct new 345 kV four (4) breaker ring bus, control panels, line relaying, disconnect switches, structures, foundations, conductors, insulators ,and all other associated work and materials.</t>
  </si>
  <si>
    <t>GEN-2016-097 Interconnection Costs</t>
  </si>
  <si>
    <t>Tap Southwestern - Fletcher Tap 138 kV Substation GEN-2016-097 (TOIF) (AEPW)</t>
  </si>
  <si>
    <t>Construct one (1) 138 kV line terminal, line switches, dead end structure, line relaying, communications, revenue metering,  line arrestor, and all associated equipment and facilities necessary to accept transmission line from Interconnection Customer’s Generating Facility.</t>
  </si>
  <si>
    <t>Tap Southwestern - Fletcher Tap 138 kV Substation GEN-2016-097 (Non-Shared NU) (AEPW)</t>
  </si>
  <si>
    <t>Construct new 138 kV three (3) breaker ring bus, control panels, line relaying, disconnect switches, structures, foundations, conductors, insulators, and all other associated work and materials.</t>
  </si>
  <si>
    <t>no change</t>
  </si>
  <si>
    <t>Received and updated TAGIT with new dollars on 9/17/20520 for the additional rehab of all the remaining breakers and other new equipment.</t>
  </si>
  <si>
    <t>Per Nathan, we must wait for engineering's detailed estimate to get correct dollars, 08/10/20 estimate is $2.464M</t>
  </si>
  <si>
    <t>Per PM: "Working on detail estimate.  Per the overview scoping document, Functional non loaded cost is estimated to be ~$4.37M ."</t>
  </si>
  <si>
    <t>Per PM: "Working on detail estimate. Per the overview scoping document, Functional non loaded cost is estimated to be ~$2.98M . High risk is the existing building to be purchased and lies beneath our existing 138kV line"</t>
  </si>
  <si>
    <t>TS2020480</t>
  </si>
  <si>
    <t>No information yet</t>
  </si>
  <si>
    <t>New dates and dollars from PM updated 8/10/20.  Leaving dollars as they were last quarter until we get final estimates.  Per Jake Tucker, "For the NTC work we have two bpid’s, one for removal and one for install. 
The loaded costs on those are $8,090,001(functional costs), we have detailed scopes, but not detailed estimates yet. ISD for NTC portion will be October 2021 as we cannot get the xfrmr until May and then will lose our outages end of May and not get them back til mid September. We expect to have most everything ready by end of May, commission the xfrmr over the summer, and then do final install last half of Sept."</t>
  </si>
  <si>
    <t>Riverside GEN-2016-133 thru 146 Interconnection Costs</t>
  </si>
  <si>
    <t>Riverside 345kV GEN-2016-133 thru 146 Interconnection (TOIF) (AEP)</t>
  </si>
  <si>
    <t>Construct one (1) 345 kV line terminal, line switches, dead end structure, line relaying, communications, revenue metering, line arrestor, and all associated equipment and facilities necessary to accept transmission line from Interconnection Customer’s Generating Facility.</t>
  </si>
  <si>
    <t>Riverside 345kV GEN-2016-133 thru 146 Interconnection (Non-Shared NU) (AEP)</t>
  </si>
  <si>
    <t>Expand the 345 kV breaker and a half scheme, control panels, line relaying, disconnect switches, structures, foundations, conductors, insulators, and all other associated work and materials.</t>
  </si>
  <si>
    <t>TP2020077</t>
  </si>
  <si>
    <t>Per PM: "project just kicked off. Detail scope development underway. Project is no longer a box bay but an "in-out". TFS interested in doing the line work"</t>
  </si>
  <si>
    <t>MOD number added 13153</t>
  </si>
  <si>
    <t>No PM assigned yet</t>
  </si>
  <si>
    <t>MOD number added 16810</t>
  </si>
  <si>
    <t>TP2020266</t>
  </si>
  <si>
    <t>On hold Waiting for SPP decision</t>
  </si>
  <si>
    <t>MOD number added 100179</t>
  </si>
  <si>
    <t>Dara Dixon</t>
  </si>
  <si>
    <t>Detailed estimate matches NTC</t>
  </si>
  <si>
    <t>Do Not Add (Direct Assigned)</t>
  </si>
  <si>
    <t>Do Not Add (Zonal)</t>
  </si>
  <si>
    <t>Do Not Add (Not Base Plan)</t>
  </si>
  <si>
    <t>Need To Add (2022)</t>
  </si>
  <si>
    <t>Need To Add (06/2022 per EcoSys)</t>
  </si>
  <si>
    <t>Tulsa SE - S Hudson 138 kV</t>
  </si>
  <si>
    <t>Tulsa SE - E 21st St Tap 138 kV</t>
  </si>
  <si>
    <t>Pryor Junction 138/115 kV</t>
  </si>
  <si>
    <t>Includes P20033004, P20033005 and P20033007.</t>
  </si>
  <si>
    <t>Base Plan (This project was incorrectly listed, it is ZONAL)</t>
  </si>
  <si>
    <t>Need To Add (2022) - REMOVED in R1</t>
  </si>
  <si>
    <t>2022 Update</t>
  </si>
  <si>
    <t>YE2021
Actual
(Mar '22)
&lt;&lt; WS-G &gt;&gt;</t>
  </si>
  <si>
    <t>YE2021 Variance (Projected to Actual)</t>
  </si>
  <si>
    <t>YE21 (Actual) to YE22 (Projected) Variance</t>
  </si>
  <si>
    <t>P.031</t>
  </si>
  <si>
    <t>TP2020033X</t>
  </si>
  <si>
    <t>Includes P20033003. See Transco for other work.</t>
  </si>
  <si>
    <t>-</t>
  </si>
  <si>
    <t>YE2022 Projected
(Oct '22)
&lt;&lt; WS-F &gt;&gt;</t>
  </si>
  <si>
    <t>YE2023 Projected
(Oct '22)
&lt;&lt; WS-F &gt;&gt;</t>
  </si>
  <si>
    <t>4Q 2022 Project Tracking Initial Extract</t>
  </si>
  <si>
    <t>Complete and in-service</t>
  </si>
  <si>
    <t>CLOSED OUT</t>
  </si>
  <si>
    <t>In-service and all required project close-out documentation supplied by TO. Per BP 7060, Section 13, upgrades reported as closed out this quarter will not be included in subsequent reports.</t>
  </si>
  <si>
    <t>Behind schedule, interim mitigation provided or project may change but time permits the implementation of project</t>
  </si>
  <si>
    <t>DELAY - MITIGATION WINDOW</t>
  </si>
  <si>
    <t>Behind schedule, interim mitigation pending or project may change but time permits the implementation of project</t>
  </si>
  <si>
    <t>IDENTIFIED</t>
  </si>
  <si>
    <t>Upgrade identified and included in Board approved study results</t>
  </si>
  <si>
    <t>IN SERVICE</t>
  </si>
  <si>
    <t>Upgrade is in service, but not all project activities are complete</t>
  </si>
  <si>
    <t>NTC - COMMITMENT WINDOW</t>
  </si>
  <si>
    <t>NTC/NTC-C issued, still within the 90 day written commitment to construct window and no commitment received</t>
  </si>
  <si>
    <t>NTC-C PROJECT ESTIMATE WINDOW</t>
  </si>
  <si>
    <t>Within the NTC-C Project Estimate (CPE) window</t>
  </si>
  <si>
    <t>On Schedule within 4-year horizon</t>
  </si>
  <si>
    <t>ON SCHEDULE &gt; 4</t>
  </si>
  <si>
    <t>On Schedule beyond 4-year horizon</t>
  </si>
  <si>
    <t>NTC/NTC-C active; pending re-evaluation</t>
  </si>
  <si>
    <t>RFP ISSUED</t>
  </si>
  <si>
    <t>Responses for competeitive upgrades are being submitted and/or reviewed</t>
  </si>
  <si>
    <t>SUSPENDED</t>
  </si>
  <si>
    <t>NTC/GIA suspended</t>
  </si>
  <si>
    <t>PROJECT ID</t>
  </si>
  <si>
    <t>UPGRADE ID</t>
  </si>
  <si>
    <t>OWNER</t>
  </si>
  <si>
    <t>PROJECT NAME</t>
  </si>
  <si>
    <t>UPGRADE NAME</t>
  </si>
  <si>
    <t>UPGRADE TYPE</t>
  </si>
  <si>
    <t>IN SERVICE DATE</t>
  </si>
  <si>
    <t>EcoSys ISD (Updated)</t>
  </si>
  <si>
    <t>RTO DETERMINED NEED DATE</t>
  </si>
  <si>
    <t>LATEST NTC ISSUE DATE</t>
  </si>
  <si>
    <t>SOURCE STUDY</t>
  </si>
  <si>
    <t>BASELINE ESTIMATE</t>
  </si>
  <si>
    <t>BASELINE YEAR</t>
  </si>
  <si>
    <t>BASELINE ESTIMATE WITH ESCALATION</t>
  </si>
  <si>
    <t>CURRENT COST ESTIMATE</t>
  </si>
  <si>
    <t>EcoSys EAC (Loaded</t>
  </si>
  <si>
    <t>BEST FINAL COST</t>
  </si>
  <si>
    <t>FINAL COST SOURCE</t>
  </si>
  <si>
    <t>PROJECT STATUS TYPE</t>
  </si>
  <si>
    <t>FROM BUS NUM</t>
  </si>
  <si>
    <t>FROM BUS NAME</t>
  </si>
  <si>
    <t>TO BUS NUM</t>
  </si>
  <si>
    <t>TO BUS NAME</t>
  </si>
  <si>
    <t>UPGRADE DESCRIPTION</t>
  </si>
  <si>
    <t>VOLTAGE</t>
  </si>
  <si>
    <t>NEW MILES</t>
  </si>
  <si>
    <t>RECONDUCTOR MILES</t>
  </si>
  <si>
    <t>VOLTAGE CONVERSION MILES</t>
  </si>
  <si>
    <t>LETTER OF COMMERCIAL OPERATION REC'D</t>
  </si>
  <si>
    <t>MOD INFO REC'D</t>
  </si>
  <si>
    <t>FINAL COST REC'D</t>
  </si>
  <si>
    <t>GIS DATA</t>
  </si>
  <si>
    <t>WFEC</t>
  </si>
  <si>
    <t>Sub - Tupelo - Tupelo Tap 138 kV Terminal Upgrades</t>
  </si>
  <si>
    <t>Tupelo 138 kV Terminal Upgrades</t>
  </si>
  <si>
    <t>Tupelo</t>
  </si>
  <si>
    <t>TUPELO TAP</t>
  </si>
  <si>
    <t>Upgrade any necessary terminal equipment at Tupelo to increase the rating of the 138 kV line between Tupelo substation and Tupelo Tap substation.</t>
  </si>
  <si>
    <t xml:space="preserve"> </t>
  </si>
  <si>
    <t>Line - East Kingfisher - Kingfisher 138kV</t>
  </si>
  <si>
    <t>East Kingfisher - Kingfisher 138 kV Rebuild</t>
  </si>
  <si>
    <t>Rebuild 2.03 miles of 138 kV line from Kingfisher to East Kingfisher and upgrade any necessary terminal equipment at East Kingfisher and/or Kingfisher to increase the summer emergency rating to 286 MVA</t>
  </si>
  <si>
    <t>Line - Russett - South Brown 138 kV</t>
  </si>
  <si>
    <t>Russett - South Brown 138 kV Ckt 1 Rebuild</t>
  </si>
  <si>
    <t>Brown</t>
  </si>
  <si>
    <t>RUSSETT</t>
  </si>
  <si>
    <t xml:space="preserve">Rebuild 18.62 miles of 138 kV line from Russett to South Brown and upgrade terminal equipment at South Brown as needed to achieve a summer emergency rating of 234 MVA    </t>
  </si>
  <si>
    <t>SEPC</t>
  </si>
  <si>
    <t>Multi - Setab - Scott City - Pile - Arnold - Ransom 115 kV</t>
  </si>
  <si>
    <t>Arnold - Ransom 115kV Terminal Upgrades</t>
  </si>
  <si>
    <t>ARNOLD</t>
  </si>
  <si>
    <t>RANSOM</t>
  </si>
  <si>
    <t xml:space="preserve">Upgrade any necessary terminal equipment at Arnold and/or Ransom to increase the summer emergency rating to 165 MVA </t>
  </si>
  <si>
    <t>Pile - Scott City 115kV Terminal Upgrades</t>
  </si>
  <si>
    <t>PILE</t>
  </si>
  <si>
    <t>SCOTT CITY</t>
  </si>
  <si>
    <t>Upgrade any necessary terminal equipment at Pile and/or Scott City to increase the summer emergency rating to 229 MVA</t>
  </si>
  <si>
    <t>Scott City - Setab 115kV Terminal Upgrades</t>
  </si>
  <si>
    <t>SETAB</t>
  </si>
  <si>
    <t>Upgrade any necessary terminal equipment at Scott City and/or Setab to increase the summer emergency rating to 230 MVA</t>
  </si>
  <si>
    <t>Brent Garret</t>
  </si>
  <si>
    <t>Prev Comments: Waiting for POD to put in service. No final costs. - (A11012545-closed $1,437,431 /  A11012198-in-service $0 / A11012444-open $17,092,906) &amp; TP2018017-closed $2,185,878)</t>
  </si>
  <si>
    <t>TP2019285</t>
  </si>
  <si>
    <t>GIA Oxbow Solar</t>
  </si>
  <si>
    <t>OGE</t>
  </si>
  <si>
    <t>Sooner - Wekiwa 345kV Terminal Upgrades (OGE)</t>
  </si>
  <si>
    <t>Install terminal equipment to support a 345kV line from Wekiwa to Sooner rated at summer emergency of 1792 MVA</t>
  </si>
  <si>
    <t>EKC</t>
  </si>
  <si>
    <t xml:space="preserve">Line - Wolf Creek - Blackberry 345 kV </t>
  </si>
  <si>
    <t>Wolf Creek 345kV Terminal Equipment</t>
  </si>
  <si>
    <t>Install terminal equipment at Wolf Creek to support 345kV line from Wolf Creek to Blackberry rated at 1792 MVA</t>
  </si>
  <si>
    <t>Line - Anadarko - Gracemont 138kV</t>
  </si>
  <si>
    <t>Anadarko - Gracemont 138kV Ckt 1 Rebuild</t>
  </si>
  <si>
    <t>Gracemont 138 kV</t>
  </si>
  <si>
    <t>ANADARKO</t>
  </si>
  <si>
    <t>Rebuild 5.09-mile 138 kV line from Anadarko to Gracemont as a double circuit and install/upgrade any necessary terminal equipment to increase the summer emergency rating to 353 MVA for each circuit</t>
  </si>
  <si>
    <t>NEET</t>
  </si>
  <si>
    <t>Blackberry - Wolf Creek 345 kV</t>
  </si>
  <si>
    <t>Build a new 345kV line from Wolf Creek to Blackberry with a summer emergency rating of 1792 MVA</t>
  </si>
  <si>
    <t>GRDA</t>
  </si>
  <si>
    <t xml:space="preserve">Sub - GRDA1 345/161 kV Ckt 1 and Ckt 2  </t>
  </si>
  <si>
    <t>GRDA1 345 kV Terminal Upgrades Transformer Ckt 1</t>
  </si>
  <si>
    <t>GRDA1 345</t>
  </si>
  <si>
    <t>Upgrade terminal equipment at GRDA1 345 kV Ckt 1 to achieve a summer emergency rating of 558 MVA</t>
  </si>
  <si>
    <t>345/345</t>
  </si>
  <si>
    <t>GRDA1 161 kV Terminal Upgrades Transformer Ckt 1</t>
  </si>
  <si>
    <t xml:space="preserve">Upgrade terminal equipment at GRDA1 161 kV Ckt 1 to achieve a summer emergency rating of 558 MVA  </t>
  </si>
  <si>
    <t xml:space="preserve">Multi - Dover Switch - O'Keene and Aspen - Mooreland - Pic 138 kV </t>
  </si>
  <si>
    <t>Dover Switch - O'Keene 138 kV Ckt 1 Terminal Upgrades</t>
  </si>
  <si>
    <t>DOVER SW</t>
  </si>
  <si>
    <t>OKEENE</t>
  </si>
  <si>
    <t>Upgrade any necessary terminal equipment, increase clearances, and replace conductor to achieve a summer emergency rating of 136 MVA</t>
  </si>
  <si>
    <t>BEPC</t>
  </si>
  <si>
    <t>Line - Oahe - Sully Buttes - Whitlock - Glenham 230 kV</t>
  </si>
  <si>
    <t>Whitlock 230 kV Terminal Upgrades</t>
  </si>
  <si>
    <t>2021 ITP</t>
  </si>
  <si>
    <t xml:space="preserve">Upgrade terminal equipment at Whitlock 230 kV for Oahe to Sully Buttes to Whitlock to Glenham 230 kV line. </t>
  </si>
  <si>
    <t>WAPA</t>
  </si>
  <si>
    <t>Oahe 230 kV Terminal Upgrades (WAPA)</t>
  </si>
  <si>
    <t>Upgrade terminal equipment at Oahe 230 kV for the Oahe to Sully Buttes 230 kV line. Re-conductor three spans of line between Oahe 230 kV substation and Sully Buttes 230 kV substation..</t>
  </si>
  <si>
    <t>EREC</t>
  </si>
  <si>
    <t>Sully Buttes 230 kV Terminal Upgrades</t>
  </si>
  <si>
    <t>Upgrade terminal equipment at Sully Buttes for Oahe - Sully Buttes -  Whitlock 230 kV line</t>
  </si>
  <si>
    <t>NPPD</t>
  </si>
  <si>
    <t>XFR - Columbus 230/115</t>
  </si>
  <si>
    <t>Columbus East 230/115 kV transformer</t>
  </si>
  <si>
    <t>Columbus East</t>
  </si>
  <si>
    <t>Replace the 230/115 kV transformer and any necessary terminal equipment at Columbus East.</t>
  </si>
  <si>
    <t>230/115</t>
  </si>
  <si>
    <t>Line - Scottsbluff - Victory Hill 115 kV Ckt 2</t>
  </si>
  <si>
    <t>Scottsbluff - Victory Hill 115kV Ckt 2</t>
  </si>
  <si>
    <t>Scottsbluff</t>
  </si>
  <si>
    <t>Victory Hill</t>
  </si>
  <si>
    <t>Build second 9 mile 115 kV line from Scottsbluff to Victory Hill.</t>
  </si>
  <si>
    <t>Anadarko - Gracemont 138 kV Ckt 2 Rebuild</t>
  </si>
  <si>
    <t>Rebuild 5.09-mile 138kV line from Anadarko to Gracemont as double circuit and add/upgrade any necessary equipment to increase the achieve a summer emergency rating of 353 MVA for each circuit</t>
  </si>
  <si>
    <t>Gracemont 138 kV Ckt 2 Terminal Equipment</t>
  </si>
  <si>
    <t>Install terminal equipment at Gracemont 138 kV to support a second 138 kV line from Anadarko to Gracemont to achieve a summer emergency rating of 353 MVA</t>
  </si>
  <si>
    <t>NULL</t>
  </si>
  <si>
    <t>GRDA1 345 kV Terminal Upgrades Transformer Ckt 2</t>
  </si>
  <si>
    <t>Upgrade terminal equipment at GRDA1 345 kV Ckt 2 to achieve a summer emergency rating of 558 MVA</t>
  </si>
  <si>
    <t>GRDA1 161 kV Terminal Upgrades Transformer Ckt 2</t>
  </si>
  <si>
    <t>GRDA1 161</t>
  </si>
  <si>
    <t xml:space="preserve">Upgrade terminal equipment at GRDA1 161 kV Ckt 2 to achieve a summer emergency rating of 558 MVA  </t>
  </si>
  <si>
    <t>Border - Woodward Tap 345 kV Substation</t>
  </si>
  <si>
    <t>Tap the existing Border to Woodward 345 kV line 19 miles from the Border station and build a new 345 kV substation or switching station</t>
  </si>
  <si>
    <t>Multi - Minco - Pleasant Valley - Draper 345 kV</t>
  </si>
  <si>
    <t>Minco 345 kV Terminal Equipment</t>
  </si>
  <si>
    <t>Minco 345 kv</t>
  </si>
  <si>
    <t>Install terminal equipment at Minco substation 345 kV to support a new 345 kV line from Minco with a summer emergency rating of 1792 MVA</t>
  </si>
  <si>
    <t>Pleasant Valley 345/138 kV Substation (345 kV)</t>
  </si>
  <si>
    <t>Expand the existing Pleasant Valley 138 kV substation to 345 kV with new terminals to accommodate new line from Minco to Pleasant Valley to Draper and terminals to accommodate cut in of existing Cimarron to Draper 345 kV line. Tie into existing Cimarron to Draper 345 kV line. This description is specific to the 345 kV components.</t>
  </si>
  <si>
    <t>Pleasant Valley 345/138 kV Transformer Ckt 1</t>
  </si>
  <si>
    <t>PLEASANT VALLEY 138</t>
  </si>
  <si>
    <t>Install a new 345/138 kV transformer to achieve a summer emergency rating of 478 MVA</t>
  </si>
  <si>
    <t>345/138</t>
  </si>
  <si>
    <t>Pleasant Valley 345/138 kV Transformer Ckt 2</t>
  </si>
  <si>
    <t>Cimarron - Draper 345 kV Terminal Upgrades #2</t>
  </si>
  <si>
    <t>CIMARRON 345</t>
  </si>
  <si>
    <t>DRAPER LAKE 345</t>
  </si>
  <si>
    <t>Upgrade any necessary terminal equipment on the  Cimarron to Draper 345 kV line to achieve a summer emergency rating of 1540 MVA</t>
  </si>
  <si>
    <t>Midwest 138 kV Ckt 1 Terminal Upgrades</t>
  </si>
  <si>
    <t>MIDWEST TAP 138</t>
  </si>
  <si>
    <t>Upgrade any necessary terminal equipment at Midwest 138 kV on the Midwest to Franklin 138 kV line to achieve a summer emergency rating of 308 MVA</t>
  </si>
  <si>
    <t>Mooreland - Aspen 138 kV Terminal Upgrades</t>
  </si>
  <si>
    <t>MOORELAND</t>
  </si>
  <si>
    <t>Upgrade any necessary terminal equipment at Mooreland 138 kV for the Aspen to Mooreland 138 kV line to achieve a summer emergency rating of 187 MVA rating</t>
  </si>
  <si>
    <t>Mooreland - Pic 138 kV Terminal Upgrades</t>
  </si>
  <si>
    <t>Upgrade any necessary terminal equipment at Mooreland 138 kV for the Mooreland to Pic 138 kV line to achieve a summer emergency rating of 187 MVA rating</t>
  </si>
  <si>
    <t>Minco - Pleasant Valley 345 kV Ckt 1</t>
  </si>
  <si>
    <t>Build 34.8 miles of 345 kV line from Minco to Pleasant Valley 345 kV to achieve a 1792 MVA summer emergency rating.</t>
  </si>
  <si>
    <t>Draper - Pleasant Valley 345 kV Ckt 2</t>
  </si>
  <si>
    <t>Build a second 13.2-mile 345 kV line from Draper 345 kV substation to Pleasant Valley 345 kV substation with a summer emergency rating of 1792 MVA</t>
  </si>
  <si>
    <t>Draper 345 kV Terminal Equipment</t>
  </si>
  <si>
    <t>Install a new line terminal at Draper 345 kV to accommodate new 345 kV line from Pleasant Valley.</t>
  </si>
  <si>
    <t>James Ball</t>
  </si>
  <si>
    <t>AEP - 100% / P21760001</t>
  </si>
  <si>
    <t>Scottsbluff 115 kV Ckt 2 Terminal Upgrades</t>
  </si>
  <si>
    <t>Install terminal equipment at Scottsbluff 115 kV to support a second 115 kV line from Victory Hill.</t>
  </si>
  <si>
    <t>Victory Hill 115 kV Ckt 2 Terminal Upgrades</t>
  </si>
  <si>
    <t>Install terminal equipment at Victory Hill 115 kV to support a second 115 kV line from Scottsbluff with a summer emergency rating of 264 MVA</t>
  </si>
  <si>
    <t>Sully Buttes - Whitlock 230 kV Line Clearance Increase</t>
  </si>
  <si>
    <t>Increase ground clearance of the Sully Buttes to Whitlock 230 kV line.</t>
  </si>
  <si>
    <t>Whitlock - Glenham 230 kV Clearance Increase</t>
  </si>
  <si>
    <t>Increase ground clearance of the Whitlock - Glenham 230 kV.</t>
  </si>
  <si>
    <t>Sub - Cleo Corner 69 kV &amp; Cleo Junction 69 kV</t>
  </si>
  <si>
    <t>Cleo Corner 69 kV Terminal Upgrades</t>
  </si>
  <si>
    <t xml:space="preserve">Upgrade any necessary terminal equipment at the Cleo Corner 69 kV substation </t>
  </si>
  <si>
    <t>TSGT</t>
  </si>
  <si>
    <t>Line - Ogallala Tri State - Ogallala NPPD 115 kV</t>
  </si>
  <si>
    <t>Ogallala (Tri State) - Ogallala (NPPD) 115 kV (TSGT)</t>
  </si>
  <si>
    <t>Upgrade the 115 kV tie from Ogallala Tri State to Ogallala NPPD.</t>
  </si>
  <si>
    <t>Ogallala (Tri State) - Ogallala (NPPD) 115 kV (NPPD)</t>
  </si>
  <si>
    <t>Sub - Tap Emporia Energy Center - Wichita 345kV (GEN-2014-001 Substation)</t>
  </si>
  <si>
    <t>Burns 345kV (GEN-2014-001 NU)</t>
  </si>
  <si>
    <t xml:space="preserve">Construct new terminal extension of the bus north to add another rung to the bus. Equipment includes two (2) 345kV breakers, four (4) 345kV switches, bus work, and all associated yard and conduit work. </t>
  </si>
  <si>
    <t>Tap Emporia Energy Center - Wichita 345kV (GEN-2014-001 TOIF)</t>
  </si>
  <si>
    <t>Install three (3) 345 kV arresters, one (1) 345 kV 3000 Amp motor-operated switch, three (3) 345 kV arrester stands, one (1) 345 kV full tension dead-end structure, and one (1) 3-phase bus support into new Transmission Owner GEN-2014-001 Point of Interconnection substation.  The estimate also includes three (3) 345 kV VTs, three (3) 345 kV CTs, and revenue interconnection metering plus all other associated yard, cable, grounding, communication, and conduit work.</t>
  </si>
  <si>
    <t>Sub - Holt County 345kV (Tap Grand Prairie - Grand Island 345kV) - GEN-2015-023 Addition</t>
  </si>
  <si>
    <t>Holt County 345kV (Tap Grand Prairie - Grand Island 345kV) - GEN-2015-023 Addition (TOIF)</t>
  </si>
  <si>
    <t>Holt County 345 kV</t>
  </si>
  <si>
    <t>Holt County 345kV Substation - Install 345kV line terminal to connect to the Interconnection Customer Interconnection Facilities. Work to include line switch, dead-end towers, metering, current transformers, potential transformers, and associated and miscellaneous material.; One (1) approximately five (5) mile 345 kV overhead transmission line from the Interconnection Customer's collector substation to the Transmission Owner's Holt County 345 kV substation.</t>
  </si>
  <si>
    <t>Holt County 345kV (Tap Grand Prairie - Grand Island 345kV) - GEN-2015-023 Addition (NU)</t>
  </si>
  <si>
    <t>Holt County 345 kV Substation – 345 kV substation bus work; add one (1) 345 kV line terminal, four (4) 345 kV circuit breakers, control panel, disconnect switches, and all associated and miscellaneous equipment.</t>
  </si>
  <si>
    <t>Sub - Snyder 138kV (WFEC) - GEN-2015-013 Addition</t>
  </si>
  <si>
    <t>Snyder 138kV (WFEC) - GEN-2015-013 Addition (NU)</t>
  </si>
  <si>
    <t>SNYDER</t>
  </si>
  <si>
    <t>Snyder 138kV Substation: Install one (1) new line terminal, one (1) 2000A circuit breaker, line relaying, disconnect switches, additional 4” IPS aluminum buss, and associated equipment.</t>
  </si>
  <si>
    <t>Multi - Belvidere 115kV Substation GEN-2015-087 Addition</t>
  </si>
  <si>
    <t>Belvidere – Fairbury 115kV circuit #1</t>
  </si>
  <si>
    <t>Fairbury</t>
  </si>
  <si>
    <t>NPPD Belvidere – Fairbury 115kV circuit #1: uprate Belvidere – Fairbury to at least 107 MVA</t>
  </si>
  <si>
    <t>115/115</t>
  </si>
  <si>
    <t>Beatrice – Harbine 115kV circuit #1</t>
  </si>
  <si>
    <t>Beatrice</t>
  </si>
  <si>
    <t>Harbine</t>
  </si>
  <si>
    <t>NPPD Beatrice – Harbine 115kV circuit #1: uprate Beatrice – Harbine to at least 102 MVA</t>
  </si>
  <si>
    <t>Sub - Wild Plains 345kV Switching Station GEN-2015-052 Interconnection</t>
  </si>
  <si>
    <t>Wild Plains 345kV Switching Station GEN-2015-052 Interconnection (TOIF)</t>
  </si>
  <si>
    <t>Transmission Owner’s GEN-2015-052 Tap Interconnection Substation: Construct one (1) 345 kV line terminal, line switches, dead end structure, line relaying, communications, revenue metering, line arrestor and all associated equipment and facilities necessary to accept transmission line from Interconnection Customer’s Generating Facility.</t>
  </si>
  <si>
    <t>Wild Plains 345kV Switching Station GEN-2015-052 Interconnection (NU)</t>
  </si>
  <si>
    <t>Transmission Owner’s GEN-2015-052 Tap Interconnection Substation - Non-Shared Network Upgrades: Construct three (3) 345kV 4000 continuous ampacity breakers, cut in transmission line and re-terminate, control panels, line relaying, disconnect switches, structures, foundations, conductors, insulators, and all other associated work and materials. Allowance for Funds Used During Construction (AFUDC) and Contingency funds are included in this cost estimate.</t>
  </si>
  <si>
    <t>Wild Plains 345kV Switching Station GEN-2015-052 Interconnection (NU - OGE)</t>
  </si>
  <si>
    <t>Oklahoma Gas and Electric Company – Checking and Verifying Relay Settings</t>
  </si>
  <si>
    <t>Sub - Gracemont 345 kV Substation GEN-2015-093 Interconnection</t>
  </si>
  <si>
    <t>Gracemont 345 kV Substation GEN-2015-093 Interconnection (TOIF)</t>
  </si>
  <si>
    <t>Transmission Owner Gracemont Interconnection Substation: Transmission Owner Interconnection Facilities 345kV Substation work for one (1) new line terminal, line switch, dead end structure, line relaying, communications, revenue metering, line arrestor, and all associated equipment and facilities necessary to accept transmission line from Interconnection Customer’s Generating Facility.</t>
  </si>
  <si>
    <t>Gracemont 345 kV Substation GEN-2015-093 Interconnection (NU)</t>
  </si>
  <si>
    <t>Transmission Owner Gracemont Interconnection Substation - Non-Shared Network Upgrades install one (1) 3000A circuit breakers, control panel replacement, line relaying, disconnect switches, and all other associated work and materials.</t>
  </si>
  <si>
    <t>Sub - Tap Cleveland - Sooner 345 kV Substation GEN-2015-066 Interconnection</t>
  </si>
  <si>
    <t>Tap Cleveland - Sooner 345 kV Substation GEN-2015-066 Interconnection (TOIF)</t>
  </si>
  <si>
    <t>Transmission Owner GEN-2015-066 Tap Interconnection Substation: Transmission Owner Interconnection Facilities Construct one (1) 345 kV line terminal, line switches, dead end structure, line relaying, communications, revenue metering, line arrestor and all associated equipment and facilities necessary to accept transmission line from Interconnection Customer’s Generating Facility.</t>
  </si>
  <si>
    <t>Tap Cleveland - Sooner 345 kV Substation GEN-2015-066 Interconnection (NU)</t>
  </si>
  <si>
    <t>Transmission Owner GEN-2015-066 Tap Interconnection Substation - Non-Shared Network Upgrades* Install three (3) 3000 continuous ampacity breakers, cut in transmission line and re-terminate, control panels, line relaying, disconnect switches, structures, foundations, conductors, insulators, and all other associated work and materials.</t>
  </si>
  <si>
    <t>AEP - 39.71% / Treasure Island</t>
  </si>
  <si>
    <t>Chadwick Bell</t>
  </si>
  <si>
    <t>Replace 27 breakers at Riverside Station 138 kV with 90 kA breakers and expand substation as necessary to accommodate physically larger breakers</t>
  </si>
  <si>
    <t>Brad Duvall</t>
  </si>
  <si>
    <t>NTC Work 2 BPIDs Station &amp; Removal - A19024004 &amp; A19024002</t>
  </si>
  <si>
    <t>P20033001 &amp; P20033006</t>
  </si>
  <si>
    <t>Ft. Thompson to Oahe 230kV GEN-2016-094 Interconnection Costs</t>
  </si>
  <si>
    <t>Ft. Thompson to Oahe 230kV GEN-2016-094 Interconnection (TOIF) (WAPA)</t>
  </si>
  <si>
    <t>Construct one (1) 230 kV line terminal, line switches, dead end structure, line relaying, communications, revenue metering, line arrestor, and all associated equipment and facilities necessary to accept transmission line from Interconnection Customer’s Generating Facility.</t>
  </si>
  <si>
    <t>Ft. Thompson to Oahe 230kV GEN-2016-094 Interconnection (Non-Shared NU) (WAPA)</t>
  </si>
  <si>
    <t xml:space="preserve">Construct one (1) new 230 kV switchyard on the Oahe - Fort Thompson North 230 kV transmission that will consist of a three (3) breaker ring bus, three (3) 230 kV power circuit breakers, nine (9) 230 kV disconnect switches, instrument transformers, associated control and protection equipment, high voltage bus, three (3) line take-off structures, conductor, overhead optical ground wire, communication equipment, and a control building.   </t>
  </si>
  <si>
    <t>SPS</t>
  </si>
  <si>
    <t>XTO to Cornell GEN-2016-177 Interconnection Costs</t>
  </si>
  <si>
    <t>XTO to Cornell GEN-2016-177 Interconnection (TOIF) (SPS)</t>
  </si>
  <si>
    <t>TOIF Interconnection upgrade and cost estimates needed to interconnect GEN-2016-177 (17.0 MW/Gas Turbine) into the POI at XTO_Cornell 115kV.</t>
  </si>
  <si>
    <t>Device - Border 345kV Capacitive Reactive Support</t>
  </si>
  <si>
    <t>Border 345kV Capacitive Reactive Support</t>
  </si>
  <si>
    <t>Install + 275 MVAR Capacitor Bank(s) at Border 345 kV.</t>
  </si>
  <si>
    <t>Device - Crossroads 345 kV Capacitive Reactive Support (DISIS-2016-002-1)</t>
  </si>
  <si>
    <t>Crossroads 345 kV Capacitive Reactive Support (DISIS-2016-002)</t>
  </si>
  <si>
    <t>Install + 100 MVAR Capacitor Bank(s) at Crossroads 345 kV. Network Upgrade shared among four requests: GEN-2016-121, GEN-2016-123, GEN-2016-124, and GEN-2016-125</t>
  </si>
  <si>
    <t>Line - Crossroads - Tolk 345 kV Ckt 1</t>
  </si>
  <si>
    <t>Crossroads - Tolk 345 kV Ckt 1 Rebuild (DISIS-2016-002)</t>
  </si>
  <si>
    <t>Replace approximately four structures on the Crossroads - Tolk 345 kV line to achieve a minimum rating of 956 MVA. Network Upgrade shared among four requests: GEN-2016-123, GEN-2016-124, and GEN-2016-125</t>
  </si>
  <si>
    <t>Line - Crossroads - Eddy County 345 kV Ckt 1</t>
  </si>
  <si>
    <t>Crossroads - Eddy County 345 kV Ckt 1 Rebuild (DISIS-2016-002)</t>
  </si>
  <si>
    <t>Replace two 345 kV structures, wave traps (3X), and jumpers to achieve minimum emergency rating of 956 MVA. Network Upgrade Shared among three requests: GEN-2016-123, GEN-2016-124, and GEN-2016-125</t>
  </si>
  <si>
    <t>Roadrunner 115kV GEN-2016-121 Interconnection Costs</t>
  </si>
  <si>
    <t>Roadrunner 115kV GEN-2016-121 Interconnection (TOIF) (SPS)</t>
  </si>
  <si>
    <t>TOIF Interconnection upgrade and cost estimates needed to interconnect GEN-2016-121 (110.0 MW/Solar) into the POI at Roadrunner 115kV.</t>
  </si>
  <si>
    <t>Eddy County to Tolk GEN-2016-123 Interconnection Costs</t>
  </si>
  <si>
    <t>Eddy County to Tolk GEN-2016-123 Interconnection (TOIF) (SPS)</t>
  </si>
  <si>
    <t>TOIF Interconnection upgrade and cost estimates needed to interconnect GEN-2016-123 (298.0 MW/Wind) into the POI at Eddy County - Tolk (Crossroads) 345kV.</t>
  </si>
  <si>
    <t>Eddy County to Tolk GEN-2016-124 Interconnection Costs</t>
  </si>
  <si>
    <t>Eddy County to Tolk GEN-2016-124 Interconnection (TOIF) (SPS)</t>
  </si>
  <si>
    <t>TOIF Interconnection upgrade and cost estimates needed to interconnect GEN-2016-124 (150.0 MW/Wind) into the POI at Eddy County - Tolk (Crossroads) 345kV.</t>
  </si>
  <si>
    <t>Eddy County to Tolk GEN-2016-125 Interconnection Costs</t>
  </si>
  <si>
    <t>Eddy County to Tolk GEN-2016-125 Interconnection (TOIF) (SPS)</t>
  </si>
  <si>
    <t>TOIF Interconnection upgrade and cost estimates needed to interconnect GEN-2016-125 (74.0 MW/Wind) into the POI at Eddy County - Tolk (Crossroads) 345kV.</t>
  </si>
  <si>
    <t>XFR - Tolk 345/230 kV Ckt2</t>
  </si>
  <si>
    <t>Tolk 345/230 kV CKT 2 Transformer (DISIS-2016-002)</t>
  </si>
  <si>
    <t>Build new 345/230 kV Transformer Ckt 2 at Tolk to achieve a minimum emergency rating of 921 MVA on the Crossroads - Tolk 345 kV Ckt 1 line. Network Upgrade shared among three requests: GEN-2016-123, GEN-2016-124, and GEN-2016-125</t>
  </si>
  <si>
    <t>Gracemont - Lawton East Side 345 kV Substation GEN-2016-091 (NU) (OKGE)</t>
  </si>
  <si>
    <t>Relay settings upgrades</t>
  </si>
  <si>
    <t>Multi - Gracemont - Lawton East Side 345 kV</t>
  </si>
  <si>
    <t>Gracemont - Lawton East Side 345 kV Terminal Equipment</t>
  </si>
  <si>
    <t xml:space="preserve">Change relay settings to accommodate the construction of the GEN-2016-095 wind farm. </t>
  </si>
  <si>
    <t>Sub - Jamestown 230 kV Redundant Bus Tie</t>
  </si>
  <si>
    <t>Jamestown 230 kV Redundant Bus Tie</t>
  </si>
  <si>
    <t>DISIS-2016-001</t>
  </si>
  <si>
    <t>Add a redundant bus to Jamestown 230 kV substation to mitigate for a fault and breaker fail of CB 9182.</t>
  </si>
  <si>
    <t>Multi - West Gardner 345 kV, Swissvale 345 kV</t>
  </si>
  <si>
    <t>Swissvale 345 kV Substation Upgrades</t>
  </si>
  <si>
    <t>Replace one control panel and review and/or apply new relay settings at the Swissvale substation.</t>
  </si>
  <si>
    <t>Swissvale 345 kV Terminal Upgrades</t>
  </si>
  <si>
    <t>Reviewing and applying new relaying settings at the Swissvale substation for the interconnection of GEN-2016-158.</t>
  </si>
  <si>
    <t>Spring Creek to Sooner 345kV GEN-2016-119 Interconnection Costs</t>
  </si>
  <si>
    <t>GEN-2016-119 Interconnection (TOIF) (OKGE)</t>
  </si>
  <si>
    <t>Add a single 345kV line terminal to a new EHV Substation. Dead end structure, line switch, line relaying, revenue metering including CTs and PTs.</t>
  </si>
  <si>
    <t>Spring Creek345 kV (GEN-2016-119)</t>
  </si>
  <si>
    <t>Review and/or apply relay protection settings at the Spring Creek substation.</t>
  </si>
  <si>
    <t>Deaf Smith - Plant X 230 kV Ckt 1 Rebuild (DISIS-2016-002)</t>
  </si>
  <si>
    <t>Rebuild line to achieve minimum system emergency rating of 430 MVA. Network Upgrade shared among four requests: GEN-2016-121, GEN-2016-123, GEN-2016-124, and GEN-2016-125</t>
  </si>
  <si>
    <t>Newhart - Plant X 230 kV Ckt 1 Rebuild (DISIS-2016-002)</t>
  </si>
  <si>
    <t>Rebuild line to achieve minimum emergency rating of 456 MVA. Network Upgrade shared among four requests: GEN-2016-121, GEN-2016-123, GEN-2016-124, and GEN-2016-125</t>
  </si>
  <si>
    <t>Tolk West - Plant X 230 kV Ckt 1 Rebuild (DISIS-2016-002)</t>
  </si>
  <si>
    <t>Rebuild line to achieve minimum normal/emergency rating of 796 MVA. Network Upgrade shared among three requests: GEN-2016-123, GEN-2016-124, and GEN-2016-125</t>
  </si>
  <si>
    <t>Tolk East - Plant X 230 kV Ckt 2 Rebuild (DISIS-2016-002)</t>
  </si>
  <si>
    <t>Curry - Deafsmith 115 kV Ckt 1 Rebuild (DISIS-2016-002)</t>
  </si>
  <si>
    <t>Rebuild line to achieve minimum normal/emergency rating of 90/90 MVA. Network Upgrade shared among four requests: GEN-2016-121, GEN-2016-123, GEN-2016-124, and GEN-2016-125</t>
  </si>
  <si>
    <t>Tolk East - Tuco 230 kV Ckt 1 Rebuild (DISIS-2016-002)</t>
  </si>
  <si>
    <t>Rebuild line to achieve minimum normal/emergency rating of 478 MVA. Network Upgrade shared among four requests: GEN-2016-121, GEN-2016-123, GEN-2016-124, and GEN-2016-125</t>
  </si>
  <si>
    <t>Tuco 230 kV Capacitive Reactive Power Support (DISIS-2016-002)</t>
  </si>
  <si>
    <t>Build 100 MVAR at Tuco 230 kV Substation. Network Upgrade shared among four requests: GEN-2016-121, GEN-2016-123, GEN-2016-124, and GEN-2016-125</t>
  </si>
  <si>
    <t>Deafsmith 115 kV Capacitive Reactive Power Support (DISIS-2016-002)</t>
  </si>
  <si>
    <t>Build 100 MVAR at Deaf Smith 115 kV substation. Network Upgrade shared among four requests: GEN-2016-121, GEN-2016-123, GEN-2016-124, and GEN-2016-125</t>
  </si>
  <si>
    <t>Woodring 345kV GEN-2016-128 Interconnection Costs</t>
  </si>
  <si>
    <t>Woodring 345kV GEN-2016-128 Interconnection (TOIF) (OKGE)</t>
  </si>
  <si>
    <t xml:space="preserve">At an existing EHV substation, update relay settings on an existing Gen-Tie line to accommodate new protection settings. </t>
  </si>
  <si>
    <t>TSOK</t>
  </si>
  <si>
    <t xml:space="preserve">Sooner - Wekiwa 345 kV New Line </t>
  </si>
  <si>
    <t>WEKIWA 345KV</t>
  </si>
  <si>
    <t>SOONER   345</t>
  </si>
  <si>
    <t>Build a new 345kV line from Sooner to Wekiwa with a summer emergency rating of 1792 MVA</t>
  </si>
  <si>
    <t>Katherine Vecchiarelli</t>
  </si>
  <si>
    <t xml:space="preserve">Multi - Riverside 345 kV Substation </t>
  </si>
  <si>
    <t>Redbud 345kV</t>
  </si>
  <si>
    <t>Change relay settings to accommodate the Interconnection of the States Edge 1 Wind Farm.</t>
  </si>
  <si>
    <t>GEN-2016-130 Interconnection Costs</t>
  </si>
  <si>
    <t>Leland Olds 345 kV Substation Reconfiguration (DISIS-2016-002-2)</t>
  </si>
  <si>
    <t>Build out of a new line terminal for relocation of LOS Unit 2 main transformer. This includes one (1) 345 kV power circuit breaker, two (2) 345 kV breaker disconnect switches, three (3) 345 kV PTs, three (3) 345 kV surge arrestors, and protection and control package.</t>
  </si>
  <si>
    <t>Viola 345kV GEN-2016-153 Interconnection Costs</t>
  </si>
  <si>
    <t>Viola 345kV GEN-2016-153 Interconnection (Non-Shared NU) (WERE)</t>
  </si>
  <si>
    <t>Review relay settings and apply adjusted settings at Flat Ridge 2 East and Viola 345 kV substations. Install PMU at Viola Substation</t>
  </si>
  <si>
    <t>Renfrow 345 kV Relay Setting Adjustment</t>
  </si>
  <si>
    <t>At the existing Renfrow 345 kV substation, update relay settings to accommodate new protection settings.</t>
  </si>
  <si>
    <t>Benton 345kV GEN-2016-162 and 163 Interconnection Costs</t>
  </si>
  <si>
    <t>Benton 345kV GEN-2016-162 and 163 Interconnection (Non-Shared NU) (WERE)</t>
  </si>
  <si>
    <t xml:space="preserve">Construct one (1) new 345 kV circuit breaker and two (2) new 345 kV disconnect switches. </t>
  </si>
  <si>
    <t>Sweetwater 345kV GEN-2016-074 Interconnection Costs</t>
  </si>
  <si>
    <t>GEN-2016-074 Interconnection (TOIF) (NPPD)</t>
  </si>
  <si>
    <t>Expanding the existing Sweetwater 345kV Substation to accommodate the GEN-2016-074 interconnection request</t>
  </si>
  <si>
    <t>Sweetwater 345kV GEN-2016-074 Interconnection (TOIF) (NPPD)</t>
  </si>
  <si>
    <t>Expand the existing Sweetwater 345kV Substation to accommodate GEN-2016-074 interconnection request</t>
  </si>
  <si>
    <t>Sidney 115kV GEN-2016-147 Interconnection Costs</t>
  </si>
  <si>
    <t>Sidney 115kV GEN-2016-147 Interconnection Costs (TOIF) (TSGT)</t>
  </si>
  <si>
    <t>Construct one (1) 115 kV line terminal, line switches, dead end structure, line relaying, communications, revenue metering, line arrestor, and all associated equipment and facilities necessary to accept transmission line from Interconnection Customer’s Generating Facility.</t>
  </si>
  <si>
    <t>Sidney 115kV GEN-2016-147 Interconnection Costs (Non-Shared NU) (TSGT)</t>
  </si>
  <si>
    <t>Construct one (1) 230 kV power circuit breaker, two (2) 115 kV power circuit breakers, control panels, line relaying, disconnect switches, structures, foundations, conductors, insulators, and all other associated work and materials.</t>
  </si>
  <si>
    <t>Bismark to Glenham GEN-2016-087 Interconnection Costs</t>
  </si>
  <si>
    <t>Bismark to Glenham 230kV GEN-2016-087 Interconnection (TOIF) (WAPA)</t>
  </si>
  <si>
    <t xml:space="preserve">Construct one (1) 230 kV line terminal, line switches, dead end structure, line relaying, communications, revenue metering, line arrestor, and the re-route of the Glenham line to the new 230 kV line bay. </t>
  </si>
  <si>
    <t xml:space="preserve">Viola 345/138 kV Transformer CKT 2 </t>
  </si>
  <si>
    <t>GEN-2016-119 Tap - Arcadia 345kV (DISIS-2016-002-3)</t>
  </si>
  <si>
    <t>Build new terminal at new substation on Sooner to Spring Creek line being built for Gen-2016-119. Expand Arcadia Substation and re-route four transmission lines to allow for room for new transmission line to be brought in. Build approximately 47 miles of new 345kV line from new substation to Arcadia.</t>
  </si>
  <si>
    <t>Viola 345/138 kV Transformer CKT 2 (DISIS-2016-002-2)</t>
  </si>
  <si>
    <t>Install a new 345 kV terminal on a new rung consisting of  two (2) breakers, four (4) switches, and two (2) control panels. Install a new 138 kV terminal on an existing rung consisting of one (1) breaker, three (3) switches, three (3) PTs, and one (1) 400/440 MVA 345-138 kV transformer with LTCs. Network Upgrade shared among fourteen requests: GEN-2016-100, GEN-2016-101, GEN-2016-119, GEN-2016-128, GEN-2016-133, GEN-2016-134, GEN-2016-137, GEN-2016-138, GEN-2016-139, GEN-2016-141, GEN-2016-142, GEN-2016-145, GEN-2016-146, GEN-2016-153</t>
  </si>
  <si>
    <t>Sub - Chisholm - Gracemont 345 kV</t>
  </si>
  <si>
    <t>Gracemont 345 kV</t>
  </si>
  <si>
    <t>DISIS-2017-001</t>
  </si>
  <si>
    <t xml:space="preserve">At the existing Gracmont 345 kV substation, update  relay settings to accommodate new protection settings. </t>
  </si>
  <si>
    <t>Benton 345kV GEN-2016-162 and 163 Interconnection (TOIF) (WERE)</t>
  </si>
  <si>
    <t>Construct one (1) new 345 kV dead-end, one (1) new 345 kV disconnect switch, three (3) new voltage transformers, three (3) new current transformers, and one (1) new line panel.</t>
  </si>
  <si>
    <t xml:space="preserve">XFR - Thedford 345/115 kV </t>
  </si>
  <si>
    <t>Thedford 345/115 kV Transformer</t>
  </si>
  <si>
    <t>Cherry County 345 kV</t>
  </si>
  <si>
    <t>Thedford</t>
  </si>
  <si>
    <t>Install new 345/115 kV 400 MVA transformer at Thedford substation. Install any necessary 115 kV terminal equipment.</t>
  </si>
  <si>
    <t>345/115</t>
  </si>
  <si>
    <t>Thedford 345 kV Terminal Upgrades</t>
  </si>
  <si>
    <t>Install any necessary 345 kV terminal equipment at Thedford associated with new 345/115 kV transformer.</t>
  </si>
  <si>
    <t>Line - Elmore - Paoli 69 kV Rebuild</t>
  </si>
  <si>
    <t>Elmore - Paoli 69 kV Ckt 1 Rebuild</t>
  </si>
  <si>
    <t>ELMORE</t>
  </si>
  <si>
    <t>PAOLI</t>
  </si>
  <si>
    <t xml:space="preserve">Rebuild 10.8-mile 69 kV line from Elmore to Paoli. </t>
  </si>
  <si>
    <t>Line - Sara Road - Sunshine Canyon 69 kV Ckt 1 Rebuild</t>
  </si>
  <si>
    <t>Sara Road - Sunshine Canyon 69 kV Ckt 1 Rebuild</t>
  </si>
  <si>
    <t>MUSTANG</t>
  </si>
  <si>
    <t>SUNSHINE CANYON</t>
  </si>
  <si>
    <t xml:space="preserve">Rebuild 10-mile 69 kV line from Sara Road to Sunshine Canyon. </t>
  </si>
  <si>
    <t>Multi - Gentleman - Cherry Co. - Holt Co. 345 kV</t>
  </si>
  <si>
    <t>Cherry Co. - Gentleman 345 kV Ckt 1</t>
  </si>
  <si>
    <t>Gerald Gentleman Station</t>
  </si>
  <si>
    <t>Build new 110-mile 345 kV line from Gerald Gentleman Station substation to new Cherry County substation. This upgrade is contingent upon approval from Western Area Power Administration ("WAPA") to tap the Grand Island - Fort Thompson 345 kV line.</t>
  </si>
  <si>
    <t>Cherry Co. Substation 345 kV</t>
  </si>
  <si>
    <t>Build new Cherry County 345 kV substation and install necessary terminal equipment. This upgrade is contingent upon approval from WAPA to tap the Grand Island - Fort Thompson 345 kV line.</t>
  </si>
  <si>
    <t>Cherry Co. - Holt Co. 345 kV Ckt 1</t>
  </si>
  <si>
    <t>Build new 117-mile 345 kV line from new Cherry County substation to new Holt County substation. This upgrade is contingent upon approval from WAPA to tap the Grand Island - Fort Thompson 345 kV line.</t>
  </si>
  <si>
    <t>Holt Co. Substation 345 kV</t>
  </si>
  <si>
    <t>Add line bay terminal equipment as necessary to connect, commission and operate the 345 kV line from Thedford to Holt County Substation.</t>
  </si>
  <si>
    <t>Device - Hazelton 69 kV</t>
  </si>
  <si>
    <t>Hazelton 69 kV Capacitor</t>
  </si>
  <si>
    <t>DPA-2012-MAR-143-147</t>
  </si>
  <si>
    <t>HAZELTON</t>
  </si>
  <si>
    <t>Install two 4.8 Mvar capacitors at Hazelton 69 kV for total of 9.6 Mvar.</t>
  </si>
  <si>
    <t>Device - Hazelton 69 kV #2</t>
  </si>
  <si>
    <t>Hazelton Capacitor 69 kV #2</t>
  </si>
  <si>
    <t>DPA-2012-MAR-151-154-161-JUL-218-SEP-243</t>
  </si>
  <si>
    <t>Install new 69 kV 4.8-Mvar capacitor at Hazelton substation.</t>
  </si>
  <si>
    <t>Device - Sandy Corner 138 kV</t>
  </si>
  <si>
    <t>Sandy Corner 138 kV Cap Bank</t>
  </si>
  <si>
    <t>Sandy Corner 138 kV</t>
  </si>
  <si>
    <t>Add 20 Mvar of capacitance at Sandy Corner 138 kV.</t>
  </si>
  <si>
    <t>Line - Lincoln - Meeker 138 kV Ckt 1 New Line</t>
  </si>
  <si>
    <t>Lincoln - Meeker 138 kV Ckt 1 New Line (WFEC)</t>
  </si>
  <si>
    <t>Lincoln 138kv</t>
  </si>
  <si>
    <t>MEEKER</t>
  </si>
  <si>
    <t>Construct new 8.5-mile 138 kV line from Lincoln to Meeker.</t>
  </si>
  <si>
    <t>Sub - Cleo Junction 138 kV Terminal Upgrades</t>
  </si>
  <si>
    <t>Cleo Junction 138 kV Terminal Upgrades</t>
  </si>
  <si>
    <t>CLEO JCT</t>
  </si>
  <si>
    <t>Install 3-breaker ring bus at Cleo Junction to allow load to be moved from 69 kV to 138 kV.</t>
  </si>
  <si>
    <t>Sub - Sallisaw 161 kV Terminal Upgrades</t>
  </si>
  <si>
    <t>Sallisaw 161 kV Terminal Upgrades</t>
  </si>
  <si>
    <t>Sallisaw</t>
  </si>
  <si>
    <t>Install ring bus at Sallisaw 161 kV substation.</t>
  </si>
  <si>
    <t>Multi - Driftwood 138/69 kV Substation and Transformer</t>
  </si>
  <si>
    <t>Driftwood 138 kV Substation</t>
  </si>
  <si>
    <t>Tap the 138 kV line from Byron to Cherokee City to construct new Driftwood substation.  Install any required 138 kV terminal upgrades required to install 138/69 kV transformer.</t>
  </si>
  <si>
    <t>Driftwood 138/69 kV Transformer</t>
  </si>
  <si>
    <t>HAZELTON JCT</t>
  </si>
  <si>
    <t>Install new 138/69 kV transformer at new Driftwood substation.  Install new 69 kV terminal for 69 kV line from Hazelton Junction.</t>
  </si>
  <si>
    <t>138/69</t>
  </si>
  <si>
    <t>Multi - DeGrasse - Knob Hill 138 kV New Line and DeGrasse 345/138 kV Transformer</t>
  </si>
  <si>
    <t>DeGrasse 138 kV  Substation (WFEC)</t>
  </si>
  <si>
    <t>Tap the existing 138 kV line from Mooreland to Rose Valley and terminate both end points into the new DeGrasse substation.  WFEC and Oklahoma Gas and Electric Company shall decide who shall build how much of these Network Upgrades and shall provide such information, along with specific cost estimates for each DTO's portion of the Network Upgrades, to SPP in its response to this NTC.</t>
  </si>
  <si>
    <t>Sub - Carlsbad - Pecos 115 kV Terminal Upgrades</t>
  </si>
  <si>
    <t>Carlsbad - Pecos 115 kV Terminal Upgrades</t>
  </si>
  <si>
    <t>SPP-2015-AG1-AFS-6</t>
  </si>
  <si>
    <t>Carlsbad Interchange 115 kV</t>
  </si>
  <si>
    <t>Pecos Interchange 115 kV</t>
  </si>
  <si>
    <t>Install terminal upgrades at Carlsbad and/or Pecos to increase the rating of the 115 kV line between the substations.</t>
  </si>
  <si>
    <t xml:space="preserve">Sub - Texas County - Hitchland 115 kV bus </t>
  </si>
  <si>
    <t xml:space="preserve">Texas County 115 kV Terminal Upgrades #1 </t>
  </si>
  <si>
    <t>Texas County Interchange 115 kV</t>
  </si>
  <si>
    <t>Hitchland Interchange 115 kV</t>
  </si>
  <si>
    <t>Upgrade terminal equipment on the Texas County - Hitchland 115 kV Ckt 1 at Texas County.</t>
  </si>
  <si>
    <t>Texas County 115 kV Terminal Upgrades #2</t>
  </si>
  <si>
    <t>Upgrade terminal equipment on the Texas County - Hitchland 115 kV Ckt 2 at Texas County.</t>
  </si>
  <si>
    <t>KPP</t>
  </si>
  <si>
    <t>Line - City of Winfield - Oak 69 kV Reconductor</t>
  </si>
  <si>
    <t>City of Winfield - Rainbow 69 kV Ckt 1</t>
  </si>
  <si>
    <t>SPP-2016-AG2-AFS-2</t>
  </si>
  <si>
    <t>Reconductor 4 miles of 69 kV transmission line from City of Winfield to Rainbow.</t>
  </si>
  <si>
    <t>Oak - Rainbow 69 kV Ckt 1</t>
  </si>
  <si>
    <t>SPP-2016-AG2-AFS-1</t>
  </si>
  <si>
    <t>Reconductor 5.1 miles of 69 kV transmission line from Oak to Rainbow.</t>
  </si>
  <si>
    <t>Line - Etter - Moore - 115 kV</t>
  </si>
  <si>
    <t>Etter - Moore 115 kV Rebuild</t>
  </si>
  <si>
    <t>Moore County Interchange East Bus 115 kV</t>
  </si>
  <si>
    <t>Etter Rural Sub 115 kV</t>
  </si>
  <si>
    <t>Rebuild 10.83-mile 115 kV line from Etter to Moore.</t>
  </si>
  <si>
    <t>Multi - Sheldon - Monolith 115 kV</t>
  </si>
  <si>
    <t>Monolith 345 kV Substation</t>
  </si>
  <si>
    <t>DPA-2016-December-703</t>
  </si>
  <si>
    <t>Tap the existing 345 kV line from Moore to Cooper to construct the new Monolith substation approximately 1 mile from Moore.  Install any necessary 345 kV terminal equipment.</t>
  </si>
  <si>
    <t>Monolith 345/115 kV Transformer #1</t>
  </si>
  <si>
    <t>Add a new 345/115 kV ckt 1 transformer at Monolith substation.</t>
  </si>
  <si>
    <t>Monolith 345/115 kV Transformer #2</t>
  </si>
  <si>
    <t>Add a new 345/115 kV ckt 2 transformer at Monolith substation.</t>
  </si>
  <si>
    <t>Monolith 115 kV Substation Upgrades</t>
  </si>
  <si>
    <t>Re-terminate Firth - Sheldon 115 kV line at Monolith 115 kV sub rather than Sheldon 115 kV sub.</t>
  </si>
  <si>
    <t>Sheldon - Monolith 115 kV Ckt 1 New Line</t>
  </si>
  <si>
    <t>Build new 1 mile, 115 kV line from Sheldon to Monolith.</t>
  </si>
  <si>
    <t>Sheldon 115 kV Terminal Upgrades</t>
  </si>
  <si>
    <t>Upgrade all terminal equipment in northern half of Sheldon 115 kV substation to achieve Sheldon - Monolith 115 kV line rating of no less than 400/400 MVA</t>
  </si>
  <si>
    <t>Device - Dover SW 69 kV Cap Bank</t>
  </si>
  <si>
    <t>Dover SW 69 kV Cap Bank</t>
  </si>
  <si>
    <t>DPA-2017-August-767-774-776</t>
  </si>
  <si>
    <t>Add new 14.4 MVAR capacitor bank at Dover SW 69 kV.</t>
  </si>
  <si>
    <t>Device - Cherokee SW 69 kV Cap Bank</t>
  </si>
  <si>
    <t>Cherokee SW 69 kV Cap Bank</t>
  </si>
  <si>
    <t>CHEROKEE SW</t>
  </si>
  <si>
    <t>Add new 28.8 MVAR capacitor bank at Cherokee SW 69 kV.</t>
  </si>
  <si>
    <t>Multi - Park Community - Sunshine 138 kV</t>
  </si>
  <si>
    <t>Park Community 138 kV Substation</t>
  </si>
  <si>
    <t>New Park Community 138 kV substation with 3-terminal flat bus.</t>
  </si>
  <si>
    <t>Omega - Park Community 138 kV Ckt 1 New Line</t>
  </si>
  <si>
    <t>KINGFISHER</t>
  </si>
  <si>
    <t>Construct new 9.4 mile 138 kV line from Omega - Park Community.  Complete necessary terminal upgrades at Omega.</t>
  </si>
  <si>
    <t>Omega - Watonga SW 138 kV Ckt 1 Voltage Conversion</t>
  </si>
  <si>
    <t>WATONGA SW</t>
  </si>
  <si>
    <t>Convert 7.9 mile 69 kV line from Omega - Watonga SW to 138 kV.  Complete necessary terminal upgrades at Watonga SW.</t>
  </si>
  <si>
    <t>Okeene - Watonga SW 138 kV Ckt 1 Voltage Conversion</t>
  </si>
  <si>
    <t>Convert 17.2 mile 69 kV line from Okeene - Watonga SW to 138 kV. Complete necessary terminal upgrades at Okeene.</t>
  </si>
  <si>
    <t>Calumet - Watonga SW 138 kV Ckt 1 Voltage Conversion</t>
  </si>
  <si>
    <t>CALUMET</t>
  </si>
  <si>
    <t>Convert 16.8 mile 69 kV line from Calumet - Watonga SW to 138 kV.</t>
  </si>
  <si>
    <t>Calumet - Concho 138 kV Ckt 1 Voltage Conversion</t>
  </si>
  <si>
    <t>CONCHO</t>
  </si>
  <si>
    <t>Convert 9.0 mile 69 kV line from Calumet - Concho to 138 kV.  Complete necessary terminal upgrades at Concho.</t>
  </si>
  <si>
    <t>Calumet - Cana 138 kV Ckt 1 Voltage Conversion</t>
  </si>
  <si>
    <t>Convert 9.1 mile 69 kV line from Calumet - Cana to 138 kV.  Complete necessary terminal upgrades at Cana.</t>
  </si>
  <si>
    <t>Calumet 138 kV Substation</t>
  </si>
  <si>
    <t>New Calumet 138 kV substation with 4-terminal ring bus.</t>
  </si>
  <si>
    <t>Cana - El Reno Jct 138 kV Ckt 1 Voltage Conversion</t>
  </si>
  <si>
    <t>EL RENO</t>
  </si>
  <si>
    <t>Convert 3.3 mile 69 kV line from Cana - El Reno Jct to 138 kV.  Complete necessary terminal upgrades at El Reno Jct.</t>
  </si>
  <si>
    <t>El Reno - El Reno Jct 138 kV Ckt 1 Voltage Conversion</t>
  </si>
  <si>
    <t>EL RENO SW</t>
  </si>
  <si>
    <t>Convert 6.5 mile 69 kV line from El Reno - El Reno Jct to 138 kV.  Complete necessary terminal upgrades at El Reno.</t>
  </si>
  <si>
    <t>El Reno - Mustang 138 kV Ckt 1 Voltage Conversion</t>
  </si>
  <si>
    <t>Convert 21.3 mile 69 kV line from El Reno - Mustang to 138 kV.  Complete necessary terminal upgrades at Mustang.</t>
  </si>
  <si>
    <t>Mustang - Sara Road 138 kV Ckt 1 Voltage Conversion</t>
  </si>
  <si>
    <t>Convert 2.1 mile 69 kV line from Mustang - Sara Road to 138 kV.  Complete necessary terminal upgrades at Sara Road.</t>
  </si>
  <si>
    <t>Sara Road - Sunshine 138 kV Ckt 1 Voltage Conversion</t>
  </si>
  <si>
    <t>Convert 10.0 mile 69 kV line from Sara Road - Sunshine to 138 kV.</t>
  </si>
  <si>
    <t>Cogar - El Reno Jct 138 kV Ckt 1 Voltage Conversion</t>
  </si>
  <si>
    <t>COGAR</t>
  </si>
  <si>
    <t>Convert 10.6 mile 69 kV line from Cogar - El Reno Jct to 138 kV.</t>
  </si>
  <si>
    <t>Kingfisher SW 138 kV Substation</t>
  </si>
  <si>
    <t>Tap the East Kingfisher - Reeding 138 kV line and construct new Kingfisher SW 138 kV substation with 4-terminal ring bus.</t>
  </si>
  <si>
    <t>Concho - Kingfisher SW 138 kV Ckt 1 New Line</t>
  </si>
  <si>
    <t>Construct new 8.5 mile 138 kV line from Concho - Kingfisher SW.</t>
  </si>
  <si>
    <t>Carlisle - Murphy 115kV Terminal Upgrades</t>
  </si>
  <si>
    <t>Carlisle - Murphy 115 kV Terminal Upgrades</t>
  </si>
  <si>
    <t>Carlisle Interchange 115 kV</t>
  </si>
  <si>
    <t>Murphy Sub 115 kV</t>
  </si>
  <si>
    <t>Replace terminal equipment on the Carlisle to Murphy (circuit V40) line and address any line clearance concerns to meet or exceed the conductor rating.</t>
  </si>
  <si>
    <t>Line - Cogar - OU SW 138 kV</t>
  </si>
  <si>
    <t>Cogar - Cleveland Jct 138 kV Ckt 1 Voltage Conversion</t>
  </si>
  <si>
    <t>DPA-2017-December-815</t>
  </si>
  <si>
    <t>Convert 12.0 mile 69 kV line from Cogar - Cleveland Junction to 138 kV.</t>
  </si>
  <si>
    <t>Cleveland Jct - Amber Tap 138 kV Ckt 1 Voltage Conversion</t>
  </si>
  <si>
    <t>Convert 13.8 mile 69 kV line from Cleveland Jct - Amber Tap to 138 kV.</t>
  </si>
  <si>
    <t>Amber Tap - Blanchard 138 kV Ckt 1 Voltage Conversion</t>
  </si>
  <si>
    <t>BLANCHARD</t>
  </si>
  <si>
    <t>Convert 15.2 mile 69 kV line from Amber Tap - Blanchard to 138 kV.</t>
  </si>
  <si>
    <t>Blanchard - OU SW 138 kV Ckt 1 Voltage Conversion</t>
  </si>
  <si>
    <t>OU SWITCH 4</t>
  </si>
  <si>
    <t>Convert 2.1 mile 69 kV line from Blanchard - OU SW to 138 kV.</t>
  </si>
  <si>
    <t>Cleveland Jct - Anadarko 138 kV Ckt 1 Voltage Conversion</t>
  </si>
  <si>
    <t>Convert 11.1 miles of double circuit 69 kV line from Cleveland Junction - Anadarko to single circuit 138 kV.</t>
  </si>
  <si>
    <t>XFR - McDowell 230/115 kV Ckt 1</t>
  </si>
  <si>
    <t>McDowell Creek 230/115kV Substation</t>
  </si>
  <si>
    <t>Tap Moore-Potter 230kV and tap Exell-Fain 115kV and tie into a new substation at McDowell Creek.</t>
  </si>
  <si>
    <t>McDowell Creek 230/115kV Transformer</t>
  </si>
  <si>
    <t>Install a 230/115 kV transformer at the McDowell Creek substation</t>
  </si>
  <si>
    <t>Multi - China Draw - Road Runner 345 kV</t>
  </si>
  <si>
    <t>Bopco - Road Runner 345 kV Ckt 1 New Line</t>
  </si>
  <si>
    <t>DPA-2017-November-808</t>
  </si>
  <si>
    <t>Road Runner 345 kV</t>
  </si>
  <si>
    <t>Build new 21 mile 345 kV line from Bopco to Road Runner.</t>
  </si>
  <si>
    <t>Bopco - China Draw 345 kV Ckt 1 New Line</t>
  </si>
  <si>
    <t>Build new 19 mile 345 kV line from Bopco to China Draw.</t>
  </si>
  <si>
    <t>Bopco 345/115 kV Ckt 1 Transformer</t>
  </si>
  <si>
    <t>Construct 345/115 kV transformer at Bopco substation.</t>
  </si>
  <si>
    <t>Bopco 345/115 kV Ckt 2 Transformer</t>
  </si>
  <si>
    <t>Construct second 345/115 kV transformer at Bopco substation.</t>
  </si>
  <si>
    <t>Bopco 345 kV Substation</t>
  </si>
  <si>
    <t xml:space="preserve">Build 345 kV portion of new 345/115 kV Bopco substation.  </t>
  </si>
  <si>
    <t>Bopco 115 kV Substation</t>
  </si>
  <si>
    <t xml:space="preserve">Build 115 kV portion of new 345/115 kV Bopco substation.  This includes work to reterminate the Wood Draw - Red Bluff 115 kV line into the new substation. </t>
  </si>
  <si>
    <t>OPPD</t>
  </si>
  <si>
    <t>Multi - S1361</t>
  </si>
  <si>
    <t>S1209 - S1231 Ckt 2 161 kV Reconductor</t>
  </si>
  <si>
    <t>DPA-2018-February-841</t>
  </si>
  <si>
    <t>Sub 1209</t>
  </si>
  <si>
    <t>Sub 1231</t>
  </si>
  <si>
    <t>Reconductor 3.3 miles of S1209 - S1231 161 kV Ckt 2</t>
  </si>
  <si>
    <t>Device - Clear Creek Tap 69 kV Cap Bank</t>
  </si>
  <si>
    <t>Clear Creek Tap 69 kV Cap Bank</t>
  </si>
  <si>
    <t>DPA-2018-June-902</t>
  </si>
  <si>
    <t>New cap bank(s) totaling 18 MVAR at Clear Creek Tap 69kV substation.</t>
  </si>
  <si>
    <t>Sub - Westmoore 138 kV</t>
  </si>
  <si>
    <t>Westmoore 138 kV Breakers</t>
  </si>
  <si>
    <t>WESTMOORE 138</t>
  </si>
  <si>
    <t>Replace 2 breakers at Westmoore 138 kV with 40 kA breakers</t>
  </si>
  <si>
    <t>(EAC calculated for NTC BPID's only: P19132001 &amp; P19132009)</t>
  </si>
  <si>
    <t>Sub - Hale Cty Interchange 115 kV</t>
  </si>
  <si>
    <t>Hale County Interchange 115 kV Breakers</t>
  </si>
  <si>
    <t>Hale Co Interchange 115 kV</t>
  </si>
  <si>
    <t>Replace 3 breakers at Hale County Interchange 115 kV with 40 kA breakers</t>
  </si>
  <si>
    <t>Sub - Canaday 115 kV</t>
  </si>
  <si>
    <t>Canaday 115 kV Breakers</t>
  </si>
  <si>
    <t>Canaday</t>
  </si>
  <si>
    <t>Replace 5 breakers at Canaday 115 kV with 40 kA breakers</t>
  </si>
  <si>
    <t>Sub - Hastings 115 kV</t>
  </si>
  <si>
    <t>Hastings 115 kV Breakers</t>
  </si>
  <si>
    <t>Hastings</t>
  </si>
  <si>
    <t>Replace 2 breakers at Hastings 115 kV with 40 kA breakers</t>
  </si>
  <si>
    <t xml:space="preserve">Sub - Moore 13.8 kV Breaker </t>
  </si>
  <si>
    <t>Moore 13.8 kV Breaker</t>
  </si>
  <si>
    <t>Moore</t>
  </si>
  <si>
    <t>Replace 1 breaker at Moore 13.8 kV with 40 kA breakers</t>
  </si>
  <si>
    <t>EM</t>
  </si>
  <si>
    <t>Sub - Craig 161 kV</t>
  </si>
  <si>
    <t>Craig 161 kV Breaker</t>
  </si>
  <si>
    <t>CRAIG 161 KV</t>
  </si>
  <si>
    <t>Replace 1 breaker at Craig 161 kV with 63 kA breakers</t>
  </si>
  <si>
    <t>Sub - Leeds 161 kV</t>
  </si>
  <si>
    <t>Leeds 161 kV Breakers</t>
  </si>
  <si>
    <t>LEEDS 161 KV</t>
  </si>
  <si>
    <t>Replace 2 breakers at Leeds 161 kV with 40 kA breakers</t>
  </si>
  <si>
    <t>Sub - Southtown 161 kV</t>
  </si>
  <si>
    <t>Southtown 161 kV Breakers</t>
  </si>
  <si>
    <t>SOUTHTOWN 161 KV</t>
  </si>
  <si>
    <t>Replace 4 breakers at Southtown 161 kV with 40 kA breakers</t>
  </si>
  <si>
    <t>Sub - Anadarko 138 kV</t>
  </si>
  <si>
    <t>Anadarko 138 kV Breakers</t>
  </si>
  <si>
    <t>Replace 3 breakers at Anadarko 138 kV with 63 kA breakers</t>
  </si>
  <si>
    <t>Sub - Washita 69 kV</t>
  </si>
  <si>
    <t>Washita 69 kV Breaker</t>
  </si>
  <si>
    <t>WASHITA</t>
  </si>
  <si>
    <t>Replace 1 breaker at Washita 69 kV with 40 kA</t>
  </si>
  <si>
    <t>Sub - Mooreland 138/69 kV Breakers</t>
  </si>
  <si>
    <t>Mooreland 138 kV Breakers #2</t>
  </si>
  <si>
    <t>Replace 12 breakers at Mooreland 138 kV with 40 kA breakers</t>
  </si>
  <si>
    <t>Mooreland 69 kV Breakers #2</t>
  </si>
  <si>
    <t>Replace 2 breakers at Mooreland 69 kV with 40 kA breakers</t>
  </si>
  <si>
    <t>Multi - Marshall County - Smittyville - Baileyville - South Seneca 115 kV</t>
  </si>
  <si>
    <t>Baileyville - South Seneca 115kV Ckt 1</t>
  </si>
  <si>
    <t>BAILEYVILLE N.M. STATION 115 KV (NEMAHA MARSHALL R</t>
  </si>
  <si>
    <t>SOUTH SENECA 115 KV</t>
  </si>
  <si>
    <t>Rebuild 4 miles of 115 kV line from Baileyville to South Seneca and upgrade any necessary terminal equipment at Baileyville and/or South Seneca to increase the summer emergency rating to 239 MVA</t>
  </si>
  <si>
    <t>Multi-Marshall County - Baileyville - South Seneca 115 kV</t>
  </si>
  <si>
    <t>SMITTYVILLE N.M. COOP 115 KV (NEMAHA MARSHALL R.E.</t>
  </si>
  <si>
    <t>Tear down 7.99 miles of 115 kV line from Baileyville to Smittyville, 2.17 miles of 115 kV line from Marshall County to  Smittyville, and the Smittyville substation, rebuild 10.16 miles of 115 kV line from Baileyville to Marshall County and upgrade any necessary terminal equipment at Marshall County and/or Baileyville to increase the summer emergency rating to 239 MVA</t>
  </si>
  <si>
    <t>States Edge</t>
  </si>
  <si>
    <t>Device- Gypsum 69 kV Capacitor Bank</t>
  </si>
  <si>
    <t>Gypsum 69 kV Capacitor Bank</t>
  </si>
  <si>
    <t>GYPSUM</t>
  </si>
  <si>
    <t>Install a new 12 MVAR capacitor bank at Gypsum 69 kV substation.</t>
  </si>
  <si>
    <t>69/69</t>
  </si>
  <si>
    <t>Sub - Lubbock South - Jones 230 kV Ckt 1 &amp; 2 Terminal Upgrades</t>
  </si>
  <si>
    <t>Lubbock South - Jones 230  kV Ckt 1 Terminal Upgrades</t>
  </si>
  <si>
    <t>Lubbock South Interchange 230 kV</t>
  </si>
  <si>
    <t>Jones Station Bus#1 230 kV</t>
  </si>
  <si>
    <t>Increase clearances and upgrade any necessary terminal equipment at Jones and/or Lubbock South 230 kV station</t>
  </si>
  <si>
    <t>Lubbock South - Jones 230kV Ckt 2 Terminal Upgrades</t>
  </si>
  <si>
    <t>Sub - Cleo Corner - Cleo Junction 69kV</t>
  </si>
  <si>
    <t>Cleo Corner - Cleo Junction 69kV Ckt 1 Terminal Upgrades</t>
  </si>
  <si>
    <t>CLEO CORNER 69</t>
  </si>
  <si>
    <t>Upgrade any necessary terminal equipment at Cleo Corner and/or Cleo Junction to increase the summer emergency rating to 48 MVA</t>
  </si>
  <si>
    <t>Sub - Firth 115kV</t>
  </si>
  <si>
    <t>Firth Cap Bank 115kV Ckt 1</t>
  </si>
  <si>
    <t>Firth</t>
  </si>
  <si>
    <t>Install new 15 MVAR capacitor bank at Firth 115 kV substation.</t>
  </si>
  <si>
    <t>Firth 115 kV Substation Expansion</t>
  </si>
  <si>
    <t>Expand the existing Firth 115 kV substation to accommodate a new 15 MVAR capacitor bank.</t>
  </si>
  <si>
    <t>Multi-Hobbs Interchange-Millen 115kV</t>
  </si>
  <si>
    <t>Hobbs Interchange to Millen Rebuild 115 kV Ckt1</t>
  </si>
  <si>
    <t>DPA-2018-Mar-854</t>
  </si>
  <si>
    <t>Hobbs Interchange 115 kV</t>
  </si>
  <si>
    <t>Millen Sub 115 kV</t>
  </si>
  <si>
    <t>Rebuild 10.5 miles of Hobbs Interchange to Millen 115kV Line</t>
  </si>
  <si>
    <t>Johnson Draw 115 kV Capacitor Bank</t>
  </si>
  <si>
    <t>Johnson Draw 115 kV</t>
  </si>
  <si>
    <t>New 28.8 MVAR capacitor bank addition at Johnson Draw 115kV</t>
  </si>
  <si>
    <t>Multi - Neset - New Town 230 kV</t>
  </si>
  <si>
    <t>Neset - Northshore 230 kV Ckt 1</t>
  </si>
  <si>
    <t>DPA-2018-August-918</t>
  </si>
  <si>
    <t>Neset 230 kV Bus</t>
  </si>
  <si>
    <t>Build new 28 mile 230kV line from Neset to Northshore.</t>
  </si>
  <si>
    <t>MWE</t>
  </si>
  <si>
    <t>Northshore - New Town 115 kV Ckt 1</t>
  </si>
  <si>
    <t>Build new 20 mile 115 kV line from Northshore to New Town.</t>
  </si>
  <si>
    <t>North Shore 230/115 kV Transformer</t>
  </si>
  <si>
    <t>Build new 230/115 kV Transformer at North Shore substation</t>
  </si>
  <si>
    <t>Northshore 230 kV Substation</t>
  </si>
  <si>
    <t>Build new Northshore 230/115 kV Substation to replace existing switch</t>
  </si>
  <si>
    <t>SUB - Marietta - Rocky Point 69 kV</t>
  </si>
  <si>
    <t>Marietta 69 kV</t>
  </si>
  <si>
    <t>Delay - Mitigation Window</t>
  </si>
  <si>
    <t xml:space="preserve">Install any necessary protection equipment at Marietta to change the operational status from normally open to normally closed </t>
  </si>
  <si>
    <t>CBPC</t>
  </si>
  <si>
    <t>Sub-Flint Hills 69 kV Switching Station</t>
  </si>
  <si>
    <t>Sub - Donald Feldman 69kV Switching Station</t>
  </si>
  <si>
    <t xml:space="preserve">DPA-2019-March-1011 </t>
  </si>
  <si>
    <t>Construct a new switching station at Flint Hills connecting the MEC Clarksville line and Corn Belt's Parkersburg and Plainfield line</t>
  </si>
  <si>
    <t>XFR-Riverdale 230/115 kV Transformer ckt 2</t>
  </si>
  <si>
    <t>Riverdale 230/115 kV Transformer ckt  2</t>
  </si>
  <si>
    <t>DPA-2019-June-1058</t>
  </si>
  <si>
    <t>Riverdale</t>
  </si>
  <si>
    <t>Install a new 230/115 kV 187 MVA transformer located at Riverdale substation</t>
  </si>
  <si>
    <t>Line - Allen - Quaker 115kV</t>
  </si>
  <si>
    <t>Allen - Quaker 115 kV Ckt 1 Rebuild</t>
  </si>
  <si>
    <t>Allen Sub 115 kV</t>
  </si>
  <si>
    <t>South Plains REC-Quaker 115 kV</t>
  </si>
  <si>
    <t>Rebuild 3.6 miles 115 kV line from Allen to Quaker and upgrade any necessary terminal equipment to achieve a summer emergency rating of 300 MVA</t>
  </si>
  <si>
    <t>Line - Allen - Lubbock South 115kV</t>
  </si>
  <si>
    <t>Allen - Lubbock South 115 kV Ckt 1 Rebuild</t>
  </si>
  <si>
    <t>Lubbock South Interchange 115 kV</t>
  </si>
  <si>
    <t>Rebuild 5.98 miles of 115 kV line from Allen to Lubbock and upgrade any necessary terminal equipment to achieve a summer emergency rating of 300 MVA.</t>
  </si>
  <si>
    <t>Jeff Koch</t>
  </si>
  <si>
    <t>Multi - Watford City 230/115 kV</t>
  </si>
  <si>
    <t>Watford City 230/115 kV Transformer Ckt 1 (KV1A)</t>
  </si>
  <si>
    <t>Replace the 230/115 kV transformer Ckt 1 at Watford City to achieve a summer emergency rating of 208 MVA</t>
  </si>
  <si>
    <t>Watford City 230/115 kV Transformer Ckt 2 (KV2A</t>
  </si>
  <si>
    <t>Upgrade any necessary terminal equipment at Watford City for the 230/115 kV transformer Ckt 2 to achieve a summer emergency rating of 208 MVA</t>
  </si>
  <si>
    <t xml:space="preserve">Device - Russell 115 kV </t>
  </si>
  <si>
    <t>Russell 115 kV Capacitor Bank</t>
  </si>
  <si>
    <t>Russell 115 KV</t>
  </si>
  <si>
    <t>Add new 24 MVAR capacitor bank at Russell 115 kV</t>
  </si>
  <si>
    <t>Sub - Northeast 161 kV</t>
  </si>
  <si>
    <t>Northeast 161 kV Breakers</t>
  </si>
  <si>
    <t>Replace three breakers at the Northeast 161 kV station with 63 kA breakers</t>
  </si>
  <si>
    <t>Sub - Leeds 161 kV #2</t>
  </si>
  <si>
    <t>Leeds 161 kV Breaker</t>
  </si>
  <si>
    <t>Replace 1 breaker at the Leeds 161 kV station with a 40 kA breaker</t>
  </si>
  <si>
    <t>Sub - Shawnee Mission 161 kV</t>
  </si>
  <si>
    <t>Shawnee Mission 161 kV  Breaker</t>
  </si>
  <si>
    <t>SHAWNEE MISSION 161 KV</t>
  </si>
  <si>
    <t>Replace 1 breaker at the Shawnee Mission 161 kV station with a 40 kA breaker</t>
  </si>
  <si>
    <t>Sub - Southtown 161 kV #2</t>
  </si>
  <si>
    <t>Southtown 161 kV Breaker</t>
  </si>
  <si>
    <t>Replace 1 breaker at the Southtown 161 kV station with a 40 kA breaker</t>
  </si>
  <si>
    <t xml:space="preserve">Line - Circleville - Goff 115 kV </t>
  </si>
  <si>
    <t>Circleville - Goff 115 kV Ckt 1 Rebuild</t>
  </si>
  <si>
    <t>CIRCLEVILLE 115 KV</t>
  </si>
  <si>
    <t>KING HILL N.M. COOP 115 KV (NEMAHA MARSHALL R.E.C.</t>
  </si>
  <si>
    <t>Rebuild 14.56 miles of 115 kV line from Circleville to Goff and upgrade any necessary terminal equipment to achieve a summer emergency rating of 239 MVA</t>
  </si>
  <si>
    <t xml:space="preserve">Line - Kelly - Goff 115 kV </t>
  </si>
  <si>
    <t>Goff - Kelly 115 kV Ckt 1 Rebuild</t>
  </si>
  <si>
    <t>KELLY 115 KV</t>
  </si>
  <si>
    <t>Rebuild 10.0 miles of 115 kV line from Goff to Kelly and upgrade any necessary terminal equipment to achieve a summer emergency rating 239 MVA</t>
  </si>
  <si>
    <t>Line - Cushing Tap - Shell Cushing Tap - Pipeline</t>
  </si>
  <si>
    <t>Cushing - Shell Pipeline Cushing Tap 69 kV Ckt 1 Rebuild</t>
  </si>
  <si>
    <t>CUSHING 69</t>
  </si>
  <si>
    <t>PIPELINE 69</t>
  </si>
  <si>
    <t>Rebuild 4.71 miles of 69 kV line from Cushing to Shell Pipeline Cushing Tap and upgrade any necessary terminal equipment to achieve a summer emergency rating of 72 MVA</t>
  </si>
  <si>
    <t>Pipeline - Shell Pipeline Cushing Tap 69 kV Ckt 1 Rebuild</t>
  </si>
  <si>
    <t>Rebuild 1.19 miles of 69 kV line from Pipeline to Shell Pipeline Cushing Tap and upgrade any necessary terminal equipment to  achieve a summer emergency rating of 72 MVA</t>
  </si>
  <si>
    <t>Sub - Anadarko 138 kV #2</t>
  </si>
  <si>
    <t>Anadarko 138 kV Breakers #2</t>
  </si>
  <si>
    <t>Replace 4 breakers at the Anadarko 138 kV station with a 63 kA breakers</t>
  </si>
  <si>
    <t>Sub - Bushland - Deaf Smith 230 kV</t>
  </si>
  <si>
    <t>Bushland - Deaf Smith 230 kV Terminal Upgrades</t>
  </si>
  <si>
    <t>Bushland Interchange 230 kV (POI: Wildorado Wind, 160MW)</t>
  </si>
  <si>
    <t>Deaf Smith County Interchange 230 kV</t>
  </si>
  <si>
    <t>Increase clearances and upgrade any necessary terminal equipment at Bushland and/or Deaf Smith 230 kV to achieve a summer emergency rating of 546 MVA.</t>
  </si>
  <si>
    <t>Sub - Newhart - Potter 230 kV</t>
  </si>
  <si>
    <t>Newhart - Potter 230 kV Terminal Upgrades</t>
  </si>
  <si>
    <t>Newhart Interchange 230 kV</t>
  </si>
  <si>
    <t>Potter County Interchange 230 kV</t>
  </si>
  <si>
    <t>Increase clearances and upgrade any necessary terminal equipment at Newhart and/or Potter 230 kV to achieve  a summer emergency rating of 540 MVA.</t>
  </si>
  <si>
    <t>Sub - Deaf Smith #6 - Friona 115 kV</t>
  </si>
  <si>
    <t>Deaf Smith #6 - Friona 115 kV Rebuild</t>
  </si>
  <si>
    <t>Deaf Smith REC-#6 115 kV</t>
  </si>
  <si>
    <t>Friona Sub 115 kV</t>
  </si>
  <si>
    <t>Rebuild 18.9 miles of 115 kV line from Deaf Smith #6  to Friona and upgrade any necessary terminal equipment at Deaf Smith #6 and/or Friona to achieve a summer emergency rating of 120 MVA</t>
  </si>
  <si>
    <t>Line - Carlisle - Murphy 115 kV #2</t>
  </si>
  <si>
    <t>Carlisle - Murphy 115 kV Ckt 1 Rebuild</t>
  </si>
  <si>
    <t>Rebuild 4.0 miles of 115 kV line from Carlisle to Murphy and upgrade any necessary terminal equipment to achieve a summer emergency rating of 240 MVA</t>
  </si>
  <si>
    <t>Line - Deaf Smith #6 - Hereford 115 kV</t>
  </si>
  <si>
    <t>Deaf Smith #6 - Hereford 115 kV Ckt 1 Rebuild</t>
  </si>
  <si>
    <t>Hereford Interchange 115 kV</t>
  </si>
  <si>
    <t>Rebuild 2.33 miles of 115 kV line from Deaf Smith #6 to Hereford and upgrade any necessary terminal equipment to achieve a summer emergency rating of 239 MVA</t>
  </si>
  <si>
    <t>Sub - Lubbock South - Wolfforth 230 kV</t>
  </si>
  <si>
    <t>Lubbock South - Wolfforth 230 kV Ckt 1 Terminal Upgrades #2</t>
  </si>
  <si>
    <t>Wolfforth Interchange 230 kV</t>
  </si>
  <si>
    <t xml:space="preserve">Increase clearances and upgrade any necessary terminal equipment at Lubbock South and/or Wolfforth to  achieve a summer emergency rating of 550 MVA </t>
  </si>
  <si>
    <t>NWE</t>
  </si>
  <si>
    <t>Multi - Aberdeen Junction - Richmond 115 kV</t>
  </si>
  <si>
    <t>Aberdeen Junction 115 kV Terminal Upgrades</t>
  </si>
  <si>
    <t>Install any necessary terminal equipment to support a new 115 kV line from Richmond to achieve a summer emergency rating of 139 MVA</t>
  </si>
  <si>
    <t>Device - Bismarck 12.47 kV</t>
  </si>
  <si>
    <t>Bismarck 12.47 kV Reactors</t>
  </si>
  <si>
    <t>Install 2x35 MVAR reactors at Bismarck to control voltage on the 230 kV transmission system</t>
  </si>
  <si>
    <t>MRES</t>
  </si>
  <si>
    <t>Device - Moorehead 230 kV</t>
  </si>
  <si>
    <t>Moorehead 230 kV Reactor</t>
  </si>
  <si>
    <t>Install 2x40 MVAR reactors at Moorehead to control voltage on the 115 kV and 230 kV transmission systems</t>
  </si>
  <si>
    <t>CPEC</t>
  </si>
  <si>
    <t>Device - Agate 115 kV</t>
  </si>
  <si>
    <t>Agate 115 kV Reactor</t>
  </si>
  <si>
    <t>Install 2x6 MVAR reactors at Agate to control voltage on the 115 kV transmission system</t>
  </si>
  <si>
    <t>Line - Cargill - Friona 115 kV</t>
  </si>
  <si>
    <t>Cargill - Friona 115 kV Ckt 1 Rebuild</t>
  </si>
  <si>
    <t>Rebuild 1.15 miles of existing 115 kV line from Cargill to Friona and upgrade any necessary terminal equipment to achieve a summer emergency rating of 240 MVA</t>
  </si>
  <si>
    <t>Line - Cargill - Deaf Smith #24 115 kV</t>
  </si>
  <si>
    <t>Cargill - Deaf Smith #24 115 kV Ckt 1 Rebuild</t>
  </si>
  <si>
    <t>Rebuild 7.74 miles of 115 kV line from Cargill to Deaf Smith #24 and upgrade any necessary terminal equipment to achieve a summer emergency rating of 240 MVA</t>
  </si>
  <si>
    <t>Line - Parmer - Deaf Smith #24 115 kV</t>
  </si>
  <si>
    <t>Parmer - Deaf Smith #24 115 kV Ckt 1 Rebuild</t>
  </si>
  <si>
    <t>Rebuild 1.16 miles of 115 kV line from Parmer - Deaf Smith #24 and upgrade any necessary terminal equipment to achieve a summer emergency rating of 240 MVA</t>
  </si>
  <si>
    <t>Line - Parmer - Deaf Smith #20 115 kV</t>
  </si>
  <si>
    <t>Parmer - Deaf Smith #20 115 kV Ckt 1 Rebuild</t>
  </si>
  <si>
    <t>Rebuild 7.6 miles of 115 kV line from Parmer - Deaf Smith #20 and upgrade any necessary terminal equipment to achieve a summer emergency rating of 240 MVA</t>
  </si>
  <si>
    <t>Multi - S3456 - S3458 345 kV, S3455 - S3740 345 kV, S1260 - S1362 161 kV</t>
  </si>
  <si>
    <t>S1260 - S1362 161 kV Ckt 1 Rebuild</t>
  </si>
  <si>
    <t>DPA-2018-October-949</t>
  </si>
  <si>
    <t>Rebuild 0.9 miles of 161 kV line from S1260 to S1362 line to achieve 243 MVA summer emergency rating.</t>
  </si>
  <si>
    <t>S3456 to S3458 345 kV Ckt 1 Terminal Upgrades</t>
  </si>
  <si>
    <t>Sub 3456</t>
  </si>
  <si>
    <t>Sub 3458 (Neb Cty)</t>
  </si>
  <si>
    <t>The upgrade disconnect switch and associated jumpers on S3456 to S3458 345 kV line to achieve at least a 981 MVA summer emergency rating.</t>
  </si>
  <si>
    <t>S3455 to S3740 345 kV CKT1 Rebuild</t>
  </si>
  <si>
    <t>Sub 3455</t>
  </si>
  <si>
    <t>Sub 3740</t>
  </si>
  <si>
    <t>Replace structures to increase clearance on S3455 to S3740 345 kV CKT1 (approximately 6-7 structures) to achieve a 1112 MVA summer emergency rating.</t>
  </si>
  <si>
    <t>Aberdeen Jct - Richmond 115 kV Ckt 1  (NWE)</t>
  </si>
  <si>
    <t>Build a new 13.5 mile 115 kV line from Aberdeen Junction to Richmond to achieve a summer emergency rating of 139 MVA</t>
  </si>
  <si>
    <t>Multi - Lil Axe - Lexington 138 kV Voltage Conversion</t>
  </si>
  <si>
    <t>Paoli - Lexington kV 138 kV</t>
  </si>
  <si>
    <t>DPA-2020-May-1203</t>
  </si>
  <si>
    <t>LEXINGTON</t>
  </si>
  <si>
    <t>Rebuild 14.3 miles of 69 kV line from  Paoli to Lexington  to 138 kV</t>
  </si>
  <si>
    <t xml:space="preserve">Lexington - Lil Axe 138 kV </t>
  </si>
  <si>
    <t>LITTLE AXE</t>
  </si>
  <si>
    <t>Rebuild 9.7 miles of 69 kV line from Lexington to Lil Axe to 138 kV</t>
  </si>
  <si>
    <t>Paoli 138 kV Terminal Upgrades</t>
  </si>
  <si>
    <t xml:space="preserve">Convert 69 kV terminal equipment  at Paoli Switch to 138 kV </t>
  </si>
  <si>
    <t>Canadian Switch138 kV Terminal Upgrades</t>
  </si>
  <si>
    <t>Convert 69 kV terminal equipment at Canadian Switch to 138 kV</t>
  </si>
  <si>
    <t>Sub -  Platte City 161 kV</t>
  </si>
  <si>
    <t xml:space="preserve">Platte City 161 kV Terminal Upgrade </t>
  </si>
  <si>
    <t>Upgrade the switch at Platte City 161 kV for the Platte City - Weston 161 kV line.</t>
  </si>
  <si>
    <t>Line - Kummer Ridge - Round Up 345 kV</t>
  </si>
  <si>
    <t>Kummer Ridge - Round Up 345 kV</t>
  </si>
  <si>
    <t xml:space="preserve">Build 33.2 mile new 345 kV line from Kummer Ridge to Round Up </t>
  </si>
  <si>
    <t>Kummer Ridge 345 kV Terminal Upgrades</t>
  </si>
  <si>
    <t>Install terminal equipment at Kummer Ridge substation 345 kV to support a new 345 kV line from Round Up</t>
  </si>
  <si>
    <t>Round Up 345 kV Terminal Upgrades</t>
  </si>
  <si>
    <t xml:space="preserve">Install terminal equipment at Round Up substation 345 kV to support a new 345 kV line from Kummer Ridge </t>
  </si>
  <si>
    <t>Install any necessary terminal equipment to support a new line  345 kV line from Border - Woodward 345 kV substation with a summer emergency rating of 1792 MVA</t>
  </si>
  <si>
    <t>James Horn</t>
  </si>
  <si>
    <t>MOD number added 16810 / BPID-P20266001, P20266003, P20266004, P20266005</t>
  </si>
  <si>
    <t>Sub - Jarbalo Junction 115 kV Breaker Upgrade</t>
  </si>
  <si>
    <t>Jarbalo Junction 115 kV Breaker</t>
  </si>
  <si>
    <t>Replace breaker 115-483 at the Jarbalo Junction substation</t>
  </si>
  <si>
    <t xml:space="preserve">Sub - Shawnee Mission 161 kV Breaker </t>
  </si>
  <si>
    <t>Shawnee Mission 161 kV</t>
  </si>
  <si>
    <t>Upgrade the R3-7 breaker at the Shawnee Mission 161 kV substation</t>
  </si>
  <si>
    <t>Shawnee Mission 161 kV Breaker</t>
  </si>
  <si>
    <t>Upgrade the R7-12 breaker at the Shawnee Mission 161 kV substation</t>
  </si>
  <si>
    <t>Sub -  Craig 161 kV Breaker</t>
  </si>
  <si>
    <t>Craig 161 kV Breaker #2</t>
  </si>
  <si>
    <t>Upgrade the R5-33 breaker at the Craig 161 kV substation</t>
  </si>
  <si>
    <t>Sub - Moorhead 230 kV Substation Reconfiguration</t>
  </si>
  <si>
    <t>Moorhead 230 kV Substation Reconfiguration</t>
  </si>
  <si>
    <t>Reconfigure the Moorhead 230 kV substation with a ring bus, expandable to breaker-and-a-half.</t>
  </si>
  <si>
    <t>EDE</t>
  </si>
  <si>
    <t>Multi - Joplin West 7th - Stateline 161 kV</t>
  </si>
  <si>
    <t>Joplin West 7th - Stateline 161 kV Rebuild</t>
  </si>
  <si>
    <t>Rebuild approximately 5.5 miles of the existing 161 kV line from Joplin West 7th to Stateline.</t>
  </si>
  <si>
    <t>Joplin West 7th 161 kV Terminal Upgrades</t>
  </si>
  <si>
    <t>Upgrade any necessary terminal equipment at Joplin West 7th 161 kV substation.</t>
  </si>
  <si>
    <t>Stateline 161 kV Terminal Upgrades</t>
  </si>
  <si>
    <t>: Upgrade any necessary terminal equipment at Stateline 161 kV substation.</t>
  </si>
  <si>
    <t>Line - Kearney NE - Tower 115 kV</t>
  </si>
  <si>
    <t>Kearney NE - Tower 115 kV Ckt 1 New Line</t>
  </si>
  <si>
    <t>DPA-2021-February-1278</t>
  </si>
  <si>
    <t>Kearney Northeast</t>
  </si>
  <si>
    <t>Tower</t>
  </si>
  <si>
    <t>Build a new 115 kV  10 mile line from Kearney to Tower with a minimum summer emergency rating of 160 MVA</t>
  </si>
  <si>
    <t>Multi - Tande - Finstad - Leland Olds 345 kV</t>
  </si>
  <si>
    <t>Finstad - Tande 345 kV New Line</t>
  </si>
  <si>
    <t>Build a 48 mile 345 kV line from Finstad to Tande.</t>
  </si>
  <si>
    <t>Multi - Rocky Point - OG&amp;E Marietta  - WFEC  Marietta 138 kV Rebuild</t>
  </si>
  <si>
    <t>Marietta Tap (OKGE) – Marietta Switchyard (WFEC)  138 kV Ckt 1 New Line (OGE)</t>
  </si>
  <si>
    <t>Build new 2.1 mile 138 kV line from Marietta Tap (OKGE) – Marietta Switchyard (WFEC)</t>
  </si>
  <si>
    <t>Marietta 2 138 kV Voltage Conversion</t>
  </si>
  <si>
    <t xml:space="preserve">Convert the Marietta 2 substation from 69 kV to 138 kV and install terminal equipment to support a new 138 kV  line from Marietta 4 </t>
  </si>
  <si>
    <t>Rocky Point - Marietta 2 138 kV Ckt 1 Rebuild</t>
  </si>
  <si>
    <t xml:space="preserve">Rebuild the existing 69 kV line from Rocky Point to Marietta 2 as a 138 kV line </t>
  </si>
  <si>
    <t>Rocky Point 69 kV Replace Relays</t>
  </si>
  <si>
    <t>Replace the existing relays at Rocky Point</t>
  </si>
  <si>
    <t>NIPCO</t>
  </si>
  <si>
    <t xml:space="preserve">Multi - Sioux City - Hinton 69 kV </t>
  </si>
  <si>
    <t>Hinton 69 kV Terminal Equipment</t>
  </si>
  <si>
    <t>Upgrade the terminal equipment at Hinton (K412) substation.</t>
  </si>
  <si>
    <t>Multi - E Newtown 115 kV</t>
  </si>
  <si>
    <t>E Newtown 115 kV New Statcom</t>
  </si>
  <si>
    <t>Install a 150 MVAR statcom and supporting equipment at E Newtown to control voltage on the 115 kV transmission system</t>
  </si>
  <si>
    <t>Multi - NE Williston - Folvag 115 kV - Judson - East Fork - Tande 345 kV</t>
  </si>
  <si>
    <t>Folvag 115 kV Terminal Equipment</t>
  </si>
  <si>
    <t>Install terminal equipment at Folvag 115 kV sub to accommodate new 115 kV line from NE Williston 115 kV sub.</t>
  </si>
  <si>
    <t>East Fork 345/115 kV Substation</t>
  </si>
  <si>
    <t>Bisect the Judson to Tande 345 kV line approximately 18 miles from Judson and build a new 345 kV Substation.</t>
  </si>
  <si>
    <t>Marietta Switchyard 138 kV Ckt 1 Terminal Equipment</t>
  </si>
  <si>
    <t>Install terminal equipment at WFEC Marietta Switch to support a new 138 kV line from OG&amp;E Marietta.</t>
  </si>
  <si>
    <t>NE Williston - Folvag 115 kV New Line</t>
  </si>
  <si>
    <t>Build a new 4.5 mile 115 kV line from NE Williston to Folvag.</t>
  </si>
  <si>
    <t>NE Williston 115 kV Terminal Equipment</t>
  </si>
  <si>
    <t>Install terminal equipment at NE Williston 115 kV sub to accommodate new 115 kV line from Folvag 115 kV sub.</t>
  </si>
  <si>
    <t xml:space="preserve">East Fork 345/115 kV Transformer </t>
  </si>
  <si>
    <t>Install a 345/115 kV Transformer at the new East Fork 345/115 kV Substation.</t>
  </si>
  <si>
    <t>East Fork 115 kV Terminal Equipment</t>
  </si>
  <si>
    <t>Install 115 kV terminal equipment at MWEC’s East Fork 115 kV substation to accommodate a 115 kV tie line from the East Fork 345/115 kV substation. Construct a 115 kV tie line from the East Fork 115 kV substation to the proposed BEPC East Fork 345/115 kV substation.</t>
  </si>
  <si>
    <t>E Newtown 115 kV Substation</t>
  </si>
  <si>
    <t>Expand existing 115 kV E Newtown substation to accommodate the statcom interconnection.</t>
  </si>
  <si>
    <t>Line - Twist - Wilco  115 kV</t>
  </si>
  <si>
    <t>Wilco 115 kV Substation</t>
  </si>
  <si>
    <t>DPA-2021-Feb-1279-1280</t>
  </si>
  <si>
    <t>Tap the RB-Exum to Hillmar Cheese Plant 115 kV line 4 miles west of the RB-Exum substation and build the new Wilco 115 kV Substation</t>
  </si>
  <si>
    <t>Twist 115 kV Substation</t>
  </si>
  <si>
    <t>Tap the RB-Kemp to Moore 115 kV line 1 mile east of the RB-Kemp substation and build the new Twist 115 kV Substation</t>
  </si>
  <si>
    <t>Twist - Wilco  115 kV Ckt 1</t>
  </si>
  <si>
    <t xml:space="preserve">Build a new 115 kV line between the new Twist 115 kV Substation and the Wilco 115 kV Substation </t>
  </si>
  <si>
    <t>Finstad - Vanhook 115 kV New Line</t>
  </si>
  <si>
    <t>Build a 5-mile 115 kV line from Finstad to Vanhook.</t>
  </si>
  <si>
    <t>Finstad 115 kV Substation</t>
  </si>
  <si>
    <t>Build a new 115 kV Substation with terminal equipment to support a line from Vanhook 115 kV substation.</t>
  </si>
  <si>
    <t>Finstad 345 kV New Substation</t>
  </si>
  <si>
    <t>Build a new 345 kV Substation including 345 kV terminals for lines from Leland Olds 345 kV substation, Tande 345 kV substation and high side terminal equipment for Finstad 345/115 kV Ckt 1 transformer and Finstad 345/115 kV Ckt 2 transformer</t>
  </si>
  <si>
    <t>Finstad Switched Shunt</t>
  </si>
  <si>
    <t>Install a switched shunt at Finstad.</t>
  </si>
  <si>
    <t xml:space="preserve">Finstad 345/115 kV Ckt 1 Transformer </t>
  </si>
  <si>
    <t>Install a 345/115 kV Ckt 1 Transformer at Finstad 345</t>
  </si>
  <si>
    <t xml:space="preserve">Finstad 345/115 kV Ckt 2 Transformer </t>
  </si>
  <si>
    <t>Install a 345/115 kV Ckt 2 transformer at Finstad 115  and upgrade any necessary 115 kV terminal equipment.</t>
  </si>
  <si>
    <t>Leland Olds - Finstad - 345 kV New Line</t>
  </si>
  <si>
    <t>Build a 123 mile 345 kV line from Leland Olds to Finstad.</t>
  </si>
  <si>
    <t xml:space="preserve">Leland Olds 345 kV Substation </t>
  </si>
  <si>
    <t>Build a new 345 kV Substation with terminal equipment to support a new line from Finstad 345 kV substation.</t>
  </si>
  <si>
    <t>Tande 345 kV Terminal Equipment</t>
  </si>
  <si>
    <t>Install new terminal equipment at Tande to support a new 345 kV line from Finstad. Install a series compensation device at Finstad or Tande.</t>
  </si>
  <si>
    <t>Vanhook 115 kV Terminal Equipment</t>
  </si>
  <si>
    <t>Install new 115 kV terminal equipment at Vanhook to support a new 115 kV line from Finstad.</t>
  </si>
  <si>
    <t>Tower 115 kV Terminal Equipment</t>
  </si>
  <si>
    <t>Install terminal equipment at Tower 115 kV sub to support new line from Kearney 115 kV sub.</t>
  </si>
  <si>
    <t>Kearney 115 kV Terminal Equipment</t>
  </si>
  <si>
    <t>Install 115 kV terminal equipment at Kearney 115 kV sub to support a new line from Tower 115 kV sub.</t>
  </si>
  <si>
    <t>Sub - Bismarck 115 kV and North Bismarck 115 kV Terminal Upgrades</t>
  </si>
  <si>
    <t>Bismarck 115 kV Terminal Upgrades</t>
  </si>
  <si>
    <t>Sponsored Upgrade</t>
  </si>
  <si>
    <t>SUS-002</t>
  </si>
  <si>
    <t>BISMARK</t>
  </si>
  <si>
    <t>Replace CTs at Bismarck 115 kV substation to increase rating of Bismarck - East Bismarck 115 kV line to at least 85 MVA. This is a mitigation upgrade resulting from the Sponsored Upgrade Study #SUS-002 CPEC North Bismarck Breaker. Costs will be Directly Assigned to CPEC.</t>
  </si>
  <si>
    <t>Line - Aberdeen City - Aberdeen Industrial Park 115 kV</t>
  </si>
  <si>
    <t>Aberdeen A-Tap Breaker 115 kV</t>
  </si>
  <si>
    <t>SUS-006</t>
  </si>
  <si>
    <t>Add breaker at Aberdeen A-tap for the new Aberdeen City - Aberdeen Industrial Park 115 kV line.</t>
  </si>
  <si>
    <t>Line-Pauline-Hastings 115 kV Reconductor</t>
  </si>
  <si>
    <t>Pauline - Hastings 115 kV Ckt 1 &amp; Ckt 2 Reconductor</t>
  </si>
  <si>
    <t>SUS-014</t>
  </si>
  <si>
    <t>Pauline</t>
  </si>
  <si>
    <t>A reconductor of the Pauline – Hastings 115 kV transmission lines to achieve 193 MVA for normal and emergency ratings. The Pauline to Hastings 115 kV transmission lines are 13 miles each.</t>
  </si>
  <si>
    <t>Line - Neosho - Riverton 161 kV</t>
  </si>
  <si>
    <t>Neosho - Riverton 161kV Rebuild (EDE)</t>
  </si>
  <si>
    <t>SPP-2019-AG1-AFS-2</t>
  </si>
  <si>
    <t>NEOSHO 161 KV</t>
  </si>
  <si>
    <t>SUB 452 - RIVERTON</t>
  </si>
  <si>
    <t>Rebuild 28.41 miles of 161kV line from Neosho to Riverton and upgrade any necessary terminal equipment to increase the summer emergency rating to 250 MVA</t>
  </si>
  <si>
    <t>Neosho - Riverton 161kV Rebuild  (EKC)</t>
  </si>
  <si>
    <t>Rebuild 2.44 miles of 161kV line from Neosho to Riverton and upgrade any necessary terminal equipment to increase the summer emergency rating to 250 MVA</t>
  </si>
  <si>
    <t>EMW</t>
  </si>
  <si>
    <t>Sub - Greenwood 161 kV Terminal Upgrades</t>
  </si>
  <si>
    <t>Greenwood 161 kV Terminal Upgrades</t>
  </si>
  <si>
    <t>SPP-2020-AG1-AFS-3</t>
  </si>
  <si>
    <t>Greenwood Energy Center 161 KV</t>
  </si>
  <si>
    <t>Lees Summit East 161 KV</t>
  </si>
  <si>
    <t>Replace 2 breakers, relays at Greenwood 161 kV substation</t>
  </si>
  <si>
    <t>Sub - Pleasant Hill 161 kV and Lake Winnebago 161 kV Terminal Upgrades</t>
  </si>
  <si>
    <t>Pleasant Hill 161kV and Lake Winnebago 161 kV Terminal Upgrades</t>
  </si>
  <si>
    <t>Pleasant Hill 161 KV</t>
  </si>
  <si>
    <t>Lake Winnebago 161 KV</t>
  </si>
  <si>
    <t>Replace 2 breakers at Pleasant Hill 161 kV substation and replace 1 switch at Lake Winnebago 161 kV substation in order to increase the limit on the Pleasant Hill - Lake Winnebago 161 kV line.</t>
  </si>
  <si>
    <t>Chisholm - Woodward - Border 345 kV Ckt 1 (AEP)</t>
  </si>
  <si>
    <t>Build 0.84-miles of new 345 kV line from a new tap on the Woodward to Border 345 kV line to Chisholm with a summer emergency rating of 1792 MVA. Oklahoma Gas and Electric Co. and American Electric Power shall decide who shall build how much of these Network Upgrades and shall provide such information, along with specific cost estimates for each DTO's portion of the Network Upgrades, to SPP in its response to this NTC</t>
  </si>
  <si>
    <t>P20266002 -T Line Costs minus dead ends</t>
  </si>
  <si>
    <t>Line- Catoosa - Blue Circle 69 kV</t>
  </si>
  <si>
    <t>Blue Circle  - Catoosa 69 kV Ckt 1 Rebuild</t>
  </si>
  <si>
    <t xml:space="preserve">Rebuild 3.5 miles of 69 kV line from Catoosa to Blue Circle  and upgrade any necessary terminal equipment at Catoosa and/or Blue Circle </t>
  </si>
  <si>
    <t>Column4</t>
  </si>
  <si>
    <t>Manual CPP2</t>
  </si>
  <si>
    <t>TP2021310</t>
  </si>
  <si>
    <t>TP2021760</t>
  </si>
  <si>
    <t xml:space="preserve">TP2019265 </t>
  </si>
  <si>
    <t>TP2019146</t>
  </si>
  <si>
    <t>Already Added</t>
  </si>
  <si>
    <t>Do Not Add (2025)</t>
  </si>
  <si>
    <t>Do Not Add</t>
  </si>
  <si>
    <t>YE2022 Projected
(Apr '22)
4+8</t>
  </si>
  <si>
    <t>YE2023 Projected
(Apr '22)
4+8</t>
  </si>
  <si>
    <t>YE2022 Projected
(Aug '22)
7+5</t>
  </si>
  <si>
    <t>YE2023 Projected
(Aug '22)
7+5</t>
  </si>
  <si>
    <t>Direct Assignment</t>
  </si>
  <si>
    <t>Zonal Project</t>
  </si>
  <si>
    <t>2023 Update</t>
  </si>
  <si>
    <t>YE2022
Actual
(Mar '23)
&lt;&lt; WS-G &gt;&gt;</t>
  </si>
  <si>
    <t>YE2023 Projected
(Apr '23)
4+8</t>
  </si>
  <si>
    <t>YE2024 Projected
(Apr '23)
4+8</t>
  </si>
  <si>
    <t>YE2023 Projected
(Aug '23)
7+5</t>
  </si>
  <si>
    <t>YE2024 Projected
(Aug '23)
7+5</t>
  </si>
  <si>
    <t>YE2023 Projected
(Oct '23)
&lt;&lt; WS-F &gt;&gt;</t>
  </si>
  <si>
    <t>YE2024 Projected
(Oct '23)
&lt;&lt; WS-F &gt;&gt;</t>
  </si>
  <si>
    <t>YE2022 Variance (Projected to Actual)</t>
  </si>
  <si>
    <t>YE22 (Actual) to YE23 (Projected) Variance</t>
  </si>
  <si>
    <t>TP2021281</t>
  </si>
  <si>
    <t>Refer to related OKTCo project, OKT.018.  Only upgrades at Duncan Station are included here.</t>
  </si>
  <si>
    <t>This project was slated for 06/2017, however, the metering CT failed, and was replaced by TFS in 05/2016. BPID P15169001</t>
  </si>
  <si>
    <t>Includes P19132001 and P19132006. See Transco for other work.</t>
  </si>
  <si>
    <t>Includes Wekiwa station work, see Transco for line work, ROW (P15118002) and TFC. Note, duing this update, ROW was forecast on PSO, instead of OKT. (Manually moved the ROW to OKT.)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</si>
</sst>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mmm\-yyyy"/>
    <numFmt numFmtId="165" formatCode="&quot;$&quot;#,##0"/>
    <numFmt numFmtId="166" formatCode="&quot;$&quot;#,##0.00"/>
    <numFmt numFmtId="167" formatCode="0.0%"/>
    <numFmt numFmtId="168" formatCode="0.0000%"/>
    <numFmt numFmtId="169" formatCode="m/d/yyyy;@"/>
  </numFmts>
  <fonts count="123">
    <font>
      <sz val="11"/>
      <color theme="1"/>
      <name val="Calibri"/>
      <family val="2"/>
      <scheme val="minor"/>
    </font>
    <font>
      <sz val="11"/>
      <color indexed="8"/>
      <name val="Calibri"/>
      <family val="2"/>
    </font>
    <font>
      <sz val="10"/>
      <name val="Arial"/>
      <family val="2"/>
    </font>
    <font>
      <b/>
      <sz val="8"/>
      <name val="Arial"/>
      <family val="2"/>
    </font>
    <font>
      <b/>
      <sz val="9"/>
      <name val="Arial"/>
      <family val="2"/>
    </font>
    <font>
      <b/>
      <sz val="10"/>
      <name val="Arial"/>
      <family val="2"/>
    </font>
    <font>
      <sz val="8"/>
      <name val="Arial"/>
      <family val="2"/>
    </font>
    <font>
      <sz val="11"/>
      <color indexed="8"/>
      <name val="Calibri"/>
      <family val="2"/>
    </font>
    <font>
      <sz val="11"/>
      <color indexed="8"/>
      <name val="Arial Narrow"/>
      <family val="2"/>
    </font>
    <font>
      <sz val="11"/>
      <color indexed="9"/>
      <name val="Calibri"/>
      <family val="2"/>
    </font>
    <font>
      <sz val="11"/>
      <color indexed="9"/>
      <name val="Arial Narrow"/>
      <family val="2"/>
    </font>
    <font>
      <sz val="11"/>
      <color indexed="20"/>
      <name val="Calibri"/>
      <family val="2"/>
    </font>
    <font>
      <sz val="11"/>
      <color indexed="20"/>
      <name val="Arial Narrow"/>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Calibri"/>
      <family val="2"/>
    </font>
    <font>
      <b/>
      <sz val="11"/>
      <color indexed="52"/>
      <name val="Arial Narrow"/>
      <family val="2"/>
    </font>
    <font>
      <b/>
      <sz val="11"/>
      <color indexed="9"/>
      <name val="Calibri"/>
      <family val="2"/>
    </font>
    <font>
      <b/>
      <sz val="11"/>
      <color indexed="9"/>
      <name val="Arial Narrow"/>
      <family val="2"/>
    </font>
    <font>
      <sz val="11"/>
      <name val="Times New Roman"/>
      <family val="1"/>
    </font>
    <font>
      <sz val="10"/>
      <name val="MS Sans Serif"/>
      <family val="2"/>
    </font>
    <font>
      <sz val="10"/>
      <name val="Univers"/>
      <family val="2"/>
    </font>
    <font>
      <i/>
      <sz val="11"/>
      <color indexed="23"/>
      <name val="Calibri"/>
      <family val="2"/>
    </font>
    <font>
      <i/>
      <sz val="11"/>
      <color indexed="23"/>
      <name val="Arial Narrow"/>
      <family val="2"/>
    </font>
    <font>
      <sz val="11"/>
      <color indexed="17"/>
      <name val="Calibri"/>
      <family val="2"/>
    </font>
    <font>
      <sz val="11"/>
      <color indexed="17"/>
      <name val="Arial Narrow"/>
      <family val="2"/>
    </font>
    <font>
      <b/>
      <sz val="15"/>
      <color indexed="62"/>
      <name val="Calibri"/>
      <family val="2"/>
    </font>
    <font>
      <b/>
      <sz val="18"/>
      <name val="Arial"/>
      <family val="2"/>
    </font>
    <font>
      <b/>
      <sz val="15"/>
      <color indexed="56"/>
      <name val="Arial Narrow"/>
      <family val="2"/>
    </font>
    <font>
      <b/>
      <sz val="13"/>
      <color indexed="62"/>
      <name val="Calibri"/>
      <family val="2"/>
    </font>
    <font>
      <b/>
      <sz val="13"/>
      <color indexed="56"/>
      <name val="Arial Narrow"/>
      <family val="2"/>
    </font>
    <font>
      <b/>
      <sz val="11"/>
      <color indexed="62"/>
      <name val="Calibri"/>
      <family val="2"/>
    </font>
    <font>
      <b/>
      <sz val="11"/>
      <color indexed="56"/>
      <name val="Arial Narrow"/>
      <family val="2"/>
    </font>
    <font>
      <b/>
      <sz val="14"/>
      <name val="Book Antiqua"/>
      <family val="1"/>
    </font>
    <font>
      <i/>
      <sz val="10"/>
      <name val="Book Antiqua"/>
      <family val="1"/>
    </font>
    <font>
      <u/>
      <sz val="10"/>
      <color indexed="12"/>
      <name val="Arial"/>
      <family val="2"/>
    </font>
    <font>
      <sz val="11"/>
      <color indexed="62"/>
      <name val="Calibri"/>
      <family val="2"/>
    </font>
    <font>
      <sz val="11"/>
      <color indexed="62"/>
      <name val="Arial Narrow"/>
      <family val="2"/>
    </font>
    <font>
      <sz val="11"/>
      <color indexed="52"/>
      <name val="Calibri"/>
      <family val="2"/>
    </font>
    <font>
      <sz val="11"/>
      <color indexed="52"/>
      <name val="Arial Narrow"/>
      <family val="2"/>
    </font>
    <font>
      <sz val="11"/>
      <color indexed="60"/>
      <name val="Calibri"/>
      <family val="2"/>
    </font>
    <font>
      <sz val="11"/>
      <color indexed="60"/>
      <name val="Arial Narrow"/>
      <family val="2"/>
    </font>
    <font>
      <sz val="10"/>
      <name val="Courier"/>
      <family val="3"/>
    </font>
    <font>
      <sz val="10"/>
      <name val="Times New Roman"/>
      <family val="1"/>
      <charset val="204"/>
    </font>
    <font>
      <sz val="12"/>
      <name val="Arial MT"/>
    </font>
    <font>
      <b/>
      <sz val="9"/>
      <color indexed="8"/>
      <name val="Tahoma"/>
      <family val="2"/>
    </font>
    <font>
      <b/>
      <sz val="11"/>
      <color indexed="63"/>
      <name val="Calibri"/>
      <family val="2"/>
    </font>
    <font>
      <b/>
      <sz val="11"/>
      <color indexed="63"/>
      <name val="Arial Narrow"/>
      <family val="2"/>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62"/>
      <name val="Cambria"/>
      <family val="2"/>
    </font>
    <font>
      <b/>
      <sz val="18"/>
      <color indexed="56"/>
      <name val="Cambria"/>
      <family val="2"/>
    </font>
    <font>
      <b/>
      <sz val="11"/>
      <color indexed="8"/>
      <name val="Calibri"/>
      <family val="2"/>
    </font>
    <font>
      <b/>
      <sz val="11"/>
      <color indexed="8"/>
      <name val="Arial Narrow"/>
      <family val="2"/>
    </font>
    <font>
      <sz val="11"/>
      <color indexed="10"/>
      <name val="Calibri"/>
      <family val="2"/>
    </font>
    <font>
      <sz val="11"/>
      <color indexed="10"/>
      <name val="Arial Narrow"/>
      <family val="2"/>
    </font>
    <font>
      <sz val="11"/>
      <color indexed="8"/>
      <name val="Calibri"/>
      <family val="2"/>
    </font>
    <font>
      <sz val="10"/>
      <color indexed="8"/>
      <name val="Arial"/>
      <family val="2"/>
    </font>
    <font>
      <sz val="10"/>
      <color indexed="10"/>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font>
    <font>
      <sz val="12"/>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9"/>
      <color indexed="81"/>
      <name val="Tahoma"/>
      <family val="2"/>
    </font>
    <font>
      <b/>
      <sz val="10"/>
      <color theme="1"/>
      <name val="Arial"/>
      <family val="2"/>
    </font>
    <font>
      <sz val="10"/>
      <color theme="1"/>
      <name val="Verdana"/>
      <family val="2"/>
    </font>
    <font>
      <sz val="11"/>
      <color theme="1"/>
      <name val="Cambria"/>
      <family val="1"/>
      <scheme val="major"/>
    </font>
    <font>
      <sz val="11"/>
      <name val="Cambria"/>
      <family val="1"/>
      <scheme val="major"/>
    </font>
    <font>
      <b/>
      <sz val="11"/>
      <color theme="1"/>
      <name val="Cambria"/>
      <family val="1"/>
      <scheme val="major"/>
    </font>
    <font>
      <sz val="11"/>
      <color rgb="FFC00000"/>
      <name val="Cambria"/>
      <family val="1"/>
      <scheme val="major"/>
    </font>
    <font>
      <sz val="11"/>
      <color rgb="FFFF0000"/>
      <name val="Cambria"/>
      <family val="1"/>
      <scheme val="major"/>
    </font>
    <font>
      <b/>
      <sz val="11"/>
      <color theme="1"/>
      <name val="Cambria"/>
      <family val="1"/>
    </font>
    <font>
      <b/>
      <sz val="11"/>
      <name val="Cambria"/>
      <family val="1"/>
    </font>
    <font>
      <sz val="11"/>
      <color theme="1"/>
      <name val="Cambria"/>
      <family val="1"/>
    </font>
    <font>
      <sz val="11"/>
      <color rgb="FFFF0000"/>
      <name val="Cambria"/>
      <family val="1"/>
    </font>
    <font>
      <sz val="11"/>
      <name val="Cambria"/>
      <family val="1"/>
    </font>
    <font>
      <sz val="11"/>
      <color rgb="FF00B050"/>
      <name val="Cambria"/>
      <family val="1"/>
    </font>
    <font>
      <b/>
      <sz val="10"/>
      <color theme="1"/>
      <name val="Cambria"/>
      <family val="1"/>
      <scheme val="major"/>
    </font>
    <font>
      <sz val="10"/>
      <color rgb="FFFF0000"/>
      <name val="Calibri"/>
      <family val="2"/>
      <scheme val="minor"/>
    </font>
    <font>
      <sz val="10"/>
      <color theme="1"/>
      <name val="Calibri"/>
      <family val="2"/>
      <scheme val="minor"/>
    </font>
    <font>
      <b/>
      <sz val="11"/>
      <name val="Cambria"/>
      <family val="1"/>
      <scheme val="major"/>
    </font>
    <font>
      <sz val="10"/>
      <name val="Calibri"/>
      <family val="2"/>
      <scheme val="minor"/>
    </font>
    <font>
      <sz val="11"/>
      <name val="Calibri"/>
      <family val="2"/>
      <scheme val="minor"/>
    </font>
    <font>
      <b/>
      <sz val="10"/>
      <name val="Cambria"/>
      <family val="1"/>
      <scheme val="major"/>
    </font>
    <font>
      <b/>
      <sz val="11"/>
      <color rgb="FFFF0000"/>
      <name val="Cambria"/>
      <family val="1"/>
      <scheme val="major"/>
    </font>
    <font>
      <b/>
      <sz val="11"/>
      <color rgb="FFFF0000"/>
      <name val="Cambria"/>
      <family val="2"/>
      <scheme val="major"/>
    </font>
    <font>
      <b/>
      <i/>
      <sz val="11"/>
      <color theme="0"/>
      <name val="Calibri"/>
      <family val="2"/>
      <scheme val="minor"/>
    </font>
    <font>
      <sz val="9"/>
      <color indexed="81"/>
      <name val="Tahoma"/>
      <family val="2"/>
    </font>
    <font>
      <sz val="8"/>
      <name val="Calibri"/>
      <family val="2"/>
      <scheme val="minor"/>
    </font>
  </fonts>
  <fills count="7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22"/>
        <bgColor indexed="64"/>
      </patternFill>
    </fill>
    <fill>
      <patternFill patternType="mediumGray">
        <fgColor indexed="22"/>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A5A5A5"/>
      </patternFill>
    </fill>
    <fill>
      <patternFill patternType="solid">
        <fgColor rgb="FFC6EF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99"/>
        <bgColor indexed="64"/>
      </patternFill>
    </fill>
    <fill>
      <patternFill patternType="solid">
        <fgColor rgb="FFFFFF00"/>
        <bgColor indexed="64"/>
      </patternFill>
    </fill>
    <fill>
      <patternFill patternType="solid">
        <fgColor indexed="51"/>
        <bgColor indexed="64"/>
      </patternFill>
    </fill>
    <fill>
      <patternFill patternType="solid">
        <fgColor theme="0" tint="-0.249977111117893"/>
        <bgColor indexed="64"/>
      </patternFill>
    </fill>
    <fill>
      <patternFill patternType="solid">
        <fgColor rgb="FF66CCFF"/>
        <bgColor indexed="64"/>
      </patternFill>
    </fill>
    <fill>
      <patternFill patternType="solid">
        <fgColor rgb="FFFF9999"/>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C0C0C0"/>
        <bgColor indexed="64"/>
      </patternFill>
    </fill>
    <fill>
      <patternFill patternType="solid">
        <fgColor rgb="FF969696"/>
        <bgColor indexed="64"/>
      </patternFill>
    </fill>
    <fill>
      <patternFill patternType="solid">
        <fgColor theme="0" tint="-4.9989318521683403E-2"/>
        <bgColor indexed="64"/>
      </patternFill>
    </fill>
    <fill>
      <patternFill patternType="solid">
        <fgColor theme="6" tint="0.79998168889431442"/>
        <bgColor indexed="64"/>
      </patternFill>
    </fill>
  </fills>
  <borders count="5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9"/>
      </bottom>
      <diagonal/>
    </border>
    <border>
      <left/>
      <right/>
      <top/>
      <bottom style="medium">
        <color indexed="30"/>
      </bottom>
      <diagonal/>
    </border>
    <border>
      <left/>
      <right/>
      <top/>
      <bottom style="medium">
        <color indexed="49"/>
      </bottom>
      <diagonal/>
    </border>
    <border>
      <left/>
      <right/>
      <top/>
      <bottom style="medium">
        <color indexed="29"/>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s>
  <cellStyleXfs count="2925">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2"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7" fillId="4" borderId="0" applyNumberFormat="0" applyBorder="0" applyAlignment="0" applyProtection="0"/>
    <xf numFmtId="0" fontId="7" fillId="3"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5"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 fillId="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7"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 fillId="4" borderId="0" applyNumberFormat="0" applyBorder="0" applyAlignment="0" applyProtection="0"/>
    <xf numFmtId="0" fontId="77" fillId="37" borderId="0" applyNumberFormat="0" applyBorder="0" applyAlignment="0" applyProtection="0"/>
    <xf numFmtId="0" fontId="77" fillId="37"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8" fillId="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7" fillId="3" borderId="0" applyNumberFormat="0" applyBorder="0" applyAlignment="0" applyProtection="0"/>
    <xf numFmtId="0" fontId="77" fillId="38" borderId="0" applyNumberFormat="0" applyBorder="0" applyAlignment="0" applyProtection="0"/>
    <xf numFmtId="0" fontId="77" fillId="38"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 fillId="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8"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 fillId="4" borderId="0" applyNumberFormat="0" applyBorder="0" applyAlignment="0" applyProtection="0"/>
    <xf numFmtId="0" fontId="77" fillId="40" borderId="0" applyNumberFormat="0" applyBorder="0" applyAlignment="0" applyProtection="0"/>
    <xf numFmtId="0" fontId="77" fillId="40"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2" fillId="0" borderId="0">
      <alignment vertical="top"/>
    </xf>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0"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7" fillId="6" borderId="0" applyNumberFormat="0" applyBorder="0" applyAlignment="0" applyProtection="0"/>
    <xf numFmtId="0" fontId="7" fillId="11" borderId="0" applyNumberFormat="0" applyBorder="0" applyAlignment="0" applyProtection="0"/>
    <xf numFmtId="0" fontId="77" fillId="41" borderId="0" applyNumberFormat="0" applyBorder="0" applyAlignment="0" applyProtection="0"/>
    <xf numFmtId="0" fontId="77" fillId="4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7" fillId="6" borderId="0" applyNumberFormat="0" applyBorder="0" applyAlignment="0" applyProtection="0"/>
    <xf numFmtId="0" fontId="77" fillId="42" borderId="0" applyNumberFormat="0" applyBorder="0" applyAlignment="0" applyProtection="0"/>
    <xf numFmtId="0" fontId="77" fillId="42"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2"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7" fillId="13" borderId="0" applyNumberFormat="0" applyBorder="0" applyAlignment="0" applyProtection="0"/>
    <xf numFmtId="0" fontId="77" fillId="43" borderId="0" applyNumberFormat="0" applyBorder="0" applyAlignment="0" applyProtection="0"/>
    <xf numFmtId="0" fontId="77" fillId="4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8"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7" fillId="11" borderId="0" applyNumberFormat="0" applyBorder="0" applyAlignment="0" applyProtection="0"/>
    <xf numFmtId="0" fontId="77" fillId="44" borderId="0" applyNumberFormat="0" applyBorder="0" applyAlignment="0" applyProtection="0"/>
    <xf numFmtId="0" fontId="77" fillId="44"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 fillId="10" borderId="0" applyNumberFormat="0" applyBorder="0" applyAlignment="0" applyProtection="0"/>
    <xf numFmtId="0" fontId="77" fillId="45" borderId="0" applyNumberFormat="0" applyBorder="0" applyAlignment="0" applyProtection="0"/>
    <xf numFmtId="0" fontId="77" fillId="45"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8" fillId="14"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7" fillId="13" borderId="0" applyNumberFormat="0" applyBorder="0" applyAlignment="0" applyProtection="0"/>
    <xf numFmtId="0" fontId="77" fillId="46" borderId="0" applyNumberFormat="0" applyBorder="0" applyAlignment="0" applyProtection="0"/>
    <xf numFmtId="0" fontId="77" fillId="46"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7" fillId="13" borderId="0" applyNumberFormat="0" applyBorder="0" applyAlignment="0" applyProtection="0"/>
    <xf numFmtId="0" fontId="1" fillId="13" borderId="0" applyNumberFormat="0" applyBorder="0" applyAlignment="0" applyProtection="0"/>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5"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78" fillId="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6"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78" fillId="4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2"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78" fillId="4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7"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78" fillId="4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78" fillId="3"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10" fillId="18"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78" fillId="50"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2" fillId="0" borderId="0">
      <alignment vertical="top"/>
    </xf>
    <xf numFmtId="49" fontId="2" fillId="0" borderId="0">
      <alignment vertical="center"/>
    </xf>
    <xf numFmtId="0" fontId="2" fillId="0" borderId="0">
      <alignment vertical="top"/>
    </xf>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9"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78" fillId="51"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10" fillId="20"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78" fillId="52"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0" fillId="21"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78" fillId="53"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10" fillId="17"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78" fillId="54"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78" fillId="5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23"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78" fillId="56"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2" fillId="0" borderId="0">
      <alignment vertical="top"/>
    </xf>
    <xf numFmtId="0" fontId="2" fillId="0" borderId="0">
      <alignment vertical="top"/>
    </xf>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5"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79" fillId="5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166" fontId="6" fillId="0" borderId="0" applyFill="0"/>
    <xf numFmtId="166" fontId="6" fillId="0" borderId="0">
      <alignment horizontal="center"/>
    </xf>
    <xf numFmtId="0" fontId="6" fillId="0" borderId="0" applyFill="0">
      <alignment horizontal="center"/>
    </xf>
    <xf numFmtId="166" fontId="13" fillId="0" borderId="1" applyFill="0"/>
    <xf numFmtId="0" fontId="2" fillId="0" borderId="0" applyFont="0" applyAlignment="0"/>
    <xf numFmtId="0" fontId="2" fillId="0" borderId="0" applyFont="0" applyAlignment="0"/>
    <xf numFmtId="0" fontId="14" fillId="0" borderId="0" applyFill="0">
      <alignment vertical="top"/>
    </xf>
    <xf numFmtId="0" fontId="13" fillId="0" borderId="0" applyFill="0">
      <alignment horizontal="left" vertical="top"/>
    </xf>
    <xf numFmtId="166" fontId="15" fillId="0" borderId="2" applyFill="0"/>
    <xf numFmtId="0" fontId="2" fillId="0" borderId="0" applyNumberFormat="0" applyFont="0" applyAlignment="0"/>
    <xf numFmtId="0" fontId="2" fillId="0" borderId="0" applyNumberFormat="0" applyFont="0" applyAlignment="0"/>
    <xf numFmtId="0" fontId="14" fillId="0" borderId="0" applyFill="0">
      <alignment wrapText="1"/>
    </xf>
    <xf numFmtId="0" fontId="13" fillId="0" borderId="0" applyFill="0">
      <alignment horizontal="left" vertical="top" wrapText="1"/>
    </xf>
    <xf numFmtId="166" fontId="16" fillId="0" borderId="0" applyFill="0"/>
    <xf numFmtId="0" fontId="17" fillId="0" borderId="0" applyNumberFormat="0" applyFont="0" applyAlignment="0">
      <alignment horizontal="center"/>
    </xf>
    <xf numFmtId="0" fontId="18" fillId="0" borderId="0" applyFill="0">
      <alignment vertical="top" wrapText="1"/>
    </xf>
    <xf numFmtId="0" fontId="15" fillId="0" borderId="0" applyFill="0">
      <alignment horizontal="left" vertical="top" wrapText="1"/>
    </xf>
    <xf numFmtId="166" fontId="2" fillId="0" borderId="0" applyFill="0"/>
    <xf numFmtId="166" fontId="2" fillId="0" borderId="0" applyFill="0"/>
    <xf numFmtId="0" fontId="17" fillId="0" borderId="0" applyNumberFormat="0" applyFont="0" applyAlignment="0">
      <alignment horizontal="center"/>
    </xf>
    <xf numFmtId="0" fontId="19" fillId="0" borderId="0" applyFill="0">
      <alignment vertical="center" wrapText="1"/>
    </xf>
    <xf numFmtId="0" fontId="20" fillId="0" borderId="0">
      <alignment horizontal="left" vertical="center" wrapText="1"/>
    </xf>
    <xf numFmtId="166" fontId="21" fillId="0" borderId="0" applyFill="0"/>
    <xf numFmtId="0" fontId="17" fillId="0" borderId="0" applyNumberFormat="0" applyFont="0" applyAlignment="0">
      <alignment horizontal="center"/>
    </xf>
    <xf numFmtId="0" fontId="22" fillId="0" borderId="0" applyFill="0">
      <alignment horizontal="center" vertical="center" wrapText="1"/>
    </xf>
    <xf numFmtId="0" fontId="2" fillId="0" borderId="0" applyFill="0">
      <alignment horizontal="center" vertical="center" wrapText="1"/>
    </xf>
    <xf numFmtId="0" fontId="2" fillId="0" borderId="0" applyFill="0">
      <alignment horizontal="center" vertical="center" wrapText="1"/>
    </xf>
    <xf numFmtId="166" fontId="23" fillId="0" borderId="0" applyFill="0"/>
    <xf numFmtId="0" fontId="17" fillId="0" borderId="0" applyNumberFormat="0" applyFont="0" applyAlignment="0">
      <alignment horizontal="center"/>
    </xf>
    <xf numFmtId="0" fontId="24" fillId="0" borderId="0" applyFill="0">
      <alignment horizontal="center" vertical="center" wrapText="1"/>
    </xf>
    <xf numFmtId="0" fontId="25" fillId="0" borderId="0" applyFill="0">
      <alignment horizontal="center" vertical="center" wrapText="1"/>
    </xf>
    <xf numFmtId="166" fontId="26" fillId="0" borderId="0" applyFill="0"/>
    <xf numFmtId="0" fontId="17" fillId="0" borderId="0" applyNumberFormat="0" applyFont="0" applyAlignment="0">
      <alignment horizontal="center"/>
    </xf>
    <xf numFmtId="0" fontId="27" fillId="0" borderId="0">
      <alignment horizontal="center" wrapText="1"/>
    </xf>
    <xf numFmtId="0" fontId="23" fillId="0" borderId="0" applyFill="0">
      <alignment horizontal="center" wrapText="1"/>
    </xf>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9" fillId="11" borderId="3"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80" fillId="24" borderId="40"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28" fillId="24" borderId="3"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1" fillId="25" borderId="4"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81" fillId="58" borderId="41"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0" fontId="30" fillId="25" borderId="4" applyNumberFormat="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0" fontId="2" fillId="0" borderId="0">
      <alignment vertical="top"/>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8" fillId="7"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15" fillId="0" borderId="5" applyNumberFormat="0" applyAlignment="0" applyProtection="0">
      <alignment horizontal="left" vertical="center"/>
    </xf>
    <xf numFmtId="0" fontId="15" fillId="0" borderId="6">
      <alignment horizontal="left" vertical="center"/>
    </xf>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0" fillId="0" borderId="0" applyFont="0" applyFill="0" applyBorder="0" applyAlignment="0" applyProtection="0"/>
    <xf numFmtId="0" fontId="41" fillId="0" borderId="7"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84" fillId="0" borderId="42"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39" fillId="0" borderId="8"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15" fillId="0" borderId="0" applyFont="0" applyFill="0" applyBorder="0" applyAlignment="0" applyProtection="0"/>
    <xf numFmtId="0" fontId="43" fillId="0" borderId="9"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85" fillId="0" borderId="10"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2" fillId="0" borderId="9"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5" fillId="0" borderId="11"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1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6" fillId="0" borderId="14"/>
    <xf numFmtId="0" fontId="47" fillId="0" borderId="0"/>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0" fillId="3" borderId="3"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87" fillId="13" borderId="40"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49" fillId="13" borderId="3" applyNumberFormat="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2" fillId="0" borderId="15"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88" fillId="0" borderId="43"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1" fillId="0" borderId="15" applyNumberFormat="0" applyFill="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4" fillId="13"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89" fillId="60"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77" fillId="0" borderId="0"/>
    <xf numFmtId="0" fontId="77" fillId="0" borderId="0"/>
    <xf numFmtId="0" fontId="77" fillId="0" borderId="0"/>
    <xf numFmtId="0" fontId="77" fillId="0" borderId="0"/>
    <xf numFmtId="0" fontId="77" fillId="0" borderId="0"/>
    <xf numFmtId="0" fontId="77" fillId="0" borderId="0"/>
    <xf numFmtId="0" fontId="2" fillId="0" borderId="0"/>
    <xf numFmtId="0" fontId="2" fillId="0" borderId="0"/>
    <xf numFmtId="0" fontId="2" fillId="0" borderId="0"/>
    <xf numFmtId="0" fontId="2" fillId="0" borderId="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56" fillId="0" borderId="0" applyNumberFormat="0" applyFill="0" applyBorder="0" applyProtection="0">
      <alignment vertical="top" wrapText="1"/>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2" fillId="0" borderId="0"/>
    <xf numFmtId="0" fontId="34" fillId="0" borderId="0"/>
    <xf numFmtId="0" fontId="34" fillId="0" borderId="0"/>
    <xf numFmtId="0" fontId="34" fillId="0" borderId="0"/>
    <xf numFmtId="0" fontId="77"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4" fillId="0" borderId="0"/>
    <xf numFmtId="0" fontId="91" fillId="0" borderId="0"/>
    <xf numFmtId="0" fontId="2" fillId="0" borderId="0" applyNumberFormat="0" applyFill="0" applyBorder="0" applyAlignment="0" applyProtection="0"/>
    <xf numFmtId="0" fontId="77" fillId="0" borderId="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32" fillId="0" borderId="0"/>
    <xf numFmtId="0" fontId="2" fillId="0" borderId="0" applyNumberFormat="0" applyFill="0" applyBorder="0" applyAlignment="0" applyProtection="0"/>
    <xf numFmtId="0" fontId="2" fillId="0" borderId="0"/>
    <xf numFmtId="0" fontId="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32" fillId="0" borderId="0"/>
    <xf numFmtId="0" fontId="3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7" fillId="0" borderId="0"/>
    <xf numFmtId="0" fontId="77" fillId="0" borderId="0"/>
    <xf numFmtId="0" fontId="77" fillId="0" borderId="0"/>
    <xf numFmtId="0" fontId="2" fillId="0" borderId="0"/>
    <xf numFmtId="0" fontId="20"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57"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9"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1"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7" fillId="4" borderId="16" applyNumberFormat="0" applyFont="0" applyAlignment="0" applyProtection="0"/>
    <xf numFmtId="0" fontId="8" fillId="4" borderId="16" applyNumberFormat="0" applyFont="0" applyAlignment="0" applyProtection="0"/>
    <xf numFmtId="0" fontId="7" fillId="61" borderId="44" applyNumberFormat="0" applyFont="0" applyAlignment="0" applyProtection="0"/>
    <xf numFmtId="0" fontId="1" fillId="61" borderId="44" applyNumberFormat="0" applyFont="0" applyAlignment="0" applyProtection="0"/>
    <xf numFmtId="0" fontId="2" fillId="4" borderId="16" applyNumberFormat="0" applyFont="0" applyAlignment="0" applyProtection="0"/>
    <xf numFmtId="0" fontId="73" fillId="61" borderId="44" applyNumberFormat="0" applyFont="0" applyAlignment="0" applyProtection="0"/>
    <xf numFmtId="0" fontId="7" fillId="61" borderId="44" applyNumberFormat="0" applyFont="0" applyAlignment="0" applyProtection="0"/>
    <xf numFmtId="0" fontId="1" fillId="61" borderId="44"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2" fillId="4" borderId="16" applyNumberFormat="0" applyFont="0" applyAlignment="0" applyProtection="0"/>
    <xf numFmtId="0" fontId="58" fillId="26" borderId="16">
      <alignment vertical="center"/>
    </xf>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60" fillId="11" borderId="17"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92" fillId="24" borderId="45"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0" fontId="59" fillId="24" borderId="17" applyNumberFormat="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2" fillId="0" borderId="0">
      <alignment horizontal="left" vertical="top"/>
    </xf>
    <xf numFmtId="3" fontId="2" fillId="0" borderId="0">
      <alignment horizontal="left" vertical="top"/>
    </xf>
    <xf numFmtId="0" fontId="61" fillId="0" borderId="14">
      <alignment horizontal="center"/>
    </xf>
    <xf numFmtId="3" fontId="33" fillId="0" borderId="0" applyFont="0" applyFill="0" applyBorder="0" applyAlignment="0" applyProtection="0"/>
    <xf numFmtId="0" fontId="33" fillId="27" borderId="0" applyNumberFormat="0" applyFont="0" applyBorder="0" applyAlignment="0" applyProtection="0"/>
    <xf numFmtId="3" fontId="2" fillId="0" borderId="0">
      <alignment horizontal="right" vertical="top"/>
    </xf>
    <xf numFmtId="3" fontId="2" fillId="0" borderId="0">
      <alignment horizontal="right" vertical="top"/>
    </xf>
    <xf numFmtId="41" fontId="20" fillId="26" borderId="18" applyFill="0"/>
    <xf numFmtId="0" fontId="62" fillId="0" borderId="0">
      <alignment horizontal="left" indent="7"/>
    </xf>
    <xf numFmtId="41" fontId="20" fillId="0" borderId="18" applyFill="0">
      <alignment horizontal="left" indent="2"/>
    </xf>
    <xf numFmtId="166" fontId="4" fillId="0" borderId="19" applyFill="0">
      <alignment horizontal="right"/>
    </xf>
    <xf numFmtId="0" fontId="5" fillId="0" borderId="20" applyNumberFormat="0" applyFont="0" applyBorder="0">
      <alignment horizontal="right"/>
    </xf>
    <xf numFmtId="0" fontId="63" fillId="0" borderId="0" applyFill="0"/>
    <xf numFmtId="0" fontId="15" fillId="0" borderId="0" applyFill="0"/>
    <xf numFmtId="4" fontId="4" fillId="0" borderId="19" applyFill="0"/>
    <xf numFmtId="0" fontId="2" fillId="0" borderId="0" applyNumberFormat="0" applyFont="0" applyBorder="0" applyAlignment="0"/>
    <xf numFmtId="0" fontId="2" fillId="0" borderId="0" applyNumberFormat="0" applyFont="0" applyBorder="0" applyAlignment="0"/>
    <xf numFmtId="0" fontId="18" fillId="0" borderId="0" applyFill="0">
      <alignment horizontal="left" indent="1"/>
    </xf>
    <xf numFmtId="0" fontId="64" fillId="0" borderId="0" applyFill="0">
      <alignment horizontal="left" indent="1"/>
    </xf>
    <xf numFmtId="4" fontId="21" fillId="0" borderId="0" applyFill="0"/>
    <xf numFmtId="0" fontId="2" fillId="0" borderId="0" applyNumberFormat="0" applyFont="0" applyFill="0" applyBorder="0" applyAlignment="0"/>
    <xf numFmtId="0" fontId="2" fillId="0" borderId="0" applyNumberFormat="0" applyFont="0" applyFill="0" applyBorder="0" applyAlignment="0"/>
    <xf numFmtId="0" fontId="18" fillId="0" borderId="0" applyFill="0">
      <alignment horizontal="left" indent="2"/>
    </xf>
    <xf numFmtId="0" fontId="15" fillId="0" borderId="0" applyFill="0">
      <alignment horizontal="left" indent="2"/>
    </xf>
    <xf numFmtId="4" fontId="21" fillId="0" borderId="0" applyFill="0"/>
    <xf numFmtId="0" fontId="2" fillId="0" borderId="0" applyNumberFormat="0" applyFont="0" applyBorder="0" applyAlignment="0"/>
    <xf numFmtId="0" fontId="2" fillId="0" borderId="0" applyNumberFormat="0" applyFont="0" applyBorder="0" applyAlignment="0"/>
    <xf numFmtId="0" fontId="65" fillId="0" borderId="0">
      <alignment horizontal="left" indent="3"/>
    </xf>
    <xf numFmtId="0" fontId="66" fillId="0" borderId="0" applyFill="0">
      <alignment horizontal="left" indent="3"/>
    </xf>
    <xf numFmtId="4" fontId="21" fillId="0" borderId="0" applyFill="0"/>
    <xf numFmtId="0" fontId="2" fillId="0" borderId="0" applyNumberFormat="0" applyFont="0" applyBorder="0" applyAlignment="0"/>
    <xf numFmtId="0" fontId="2" fillId="0" borderId="0" applyNumberFormat="0" applyFont="0" applyBorder="0" applyAlignment="0"/>
    <xf numFmtId="0" fontId="22" fillId="0" borderId="0">
      <alignment horizontal="left" indent="4"/>
    </xf>
    <xf numFmtId="0" fontId="2" fillId="0" borderId="0" applyFill="0">
      <alignment horizontal="left" indent="4"/>
    </xf>
    <xf numFmtId="0" fontId="2" fillId="0" borderId="0" applyFill="0">
      <alignment horizontal="left" indent="4"/>
    </xf>
    <xf numFmtId="4" fontId="23" fillId="0" borderId="0" applyFill="0"/>
    <xf numFmtId="0" fontId="2" fillId="0" borderId="0" applyNumberFormat="0" applyFont="0" applyBorder="0" applyAlignment="0"/>
    <xf numFmtId="0" fontId="2" fillId="0" borderId="0" applyNumberFormat="0" applyFont="0" applyBorder="0" applyAlignment="0"/>
    <xf numFmtId="0" fontId="24" fillId="0" borderId="0">
      <alignment horizontal="left" indent="5"/>
    </xf>
    <xf numFmtId="0" fontId="25" fillId="0" borderId="0" applyFill="0">
      <alignment horizontal="left" indent="5"/>
    </xf>
    <xf numFmtId="4" fontId="26" fillId="0" borderId="0" applyFill="0"/>
    <xf numFmtId="0" fontId="2" fillId="0" borderId="0" applyNumberFormat="0" applyFont="0" applyFill="0" applyBorder="0" applyAlignment="0"/>
    <xf numFmtId="0" fontId="2" fillId="0" borderId="0" applyNumberFormat="0" applyFont="0" applyFill="0" applyBorder="0" applyAlignment="0"/>
    <xf numFmtId="0" fontId="27" fillId="0" borderId="0" applyFill="0">
      <alignment horizontal="left" indent="6"/>
    </xf>
    <xf numFmtId="0" fontId="23" fillId="0" borderId="0" applyFill="0">
      <alignment horizontal="left" indent="6"/>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2" fillId="0" borderId="0" applyFont="0" applyFill="0" applyBorder="0" applyAlignment="0" applyProtection="0"/>
    <xf numFmtId="0" fontId="70" fillId="0" borderId="21" applyNumberFormat="0" applyFill="0" applyAlignment="0" applyProtection="0"/>
    <xf numFmtId="0" fontId="94" fillId="0" borderId="46" applyNumberFormat="0" applyFill="0" applyAlignment="0" applyProtection="0"/>
    <xf numFmtId="0" fontId="2" fillId="0" borderId="0" applyFont="0" applyFill="0" applyBorder="0" applyAlignment="0" applyProtection="0"/>
    <xf numFmtId="0" fontId="94" fillId="0" borderId="46" applyNumberFormat="0" applyFill="0" applyAlignment="0" applyProtection="0"/>
    <xf numFmtId="0" fontId="94" fillId="0" borderId="46" applyNumberFormat="0" applyFill="0" applyAlignment="0" applyProtection="0"/>
    <xf numFmtId="0" fontId="94" fillId="0" borderId="46" applyNumberFormat="0" applyFill="0" applyAlignment="0" applyProtection="0"/>
    <xf numFmtId="0" fontId="94" fillId="0" borderId="46"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69" fillId="0" borderId="22"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44" fontId="77" fillId="0" borderId="0" applyFont="0" applyFill="0" applyBorder="0" applyAlignment="0" applyProtection="0"/>
    <xf numFmtId="9" fontId="77" fillId="0" borderId="0" applyFont="0" applyFill="0" applyBorder="0" applyAlignment="0" applyProtection="0"/>
    <xf numFmtId="0" fontId="83" fillId="59" borderId="0" applyNumberFormat="0" applyBorder="0" applyAlignment="0" applyProtection="0"/>
  </cellStyleXfs>
  <cellXfs count="687">
    <xf numFmtId="0" fontId="0" fillId="0" borderId="0" xfId="0"/>
    <xf numFmtId="0" fontId="2" fillId="0" borderId="24" xfId="1700" applyBorder="1" applyAlignment="1">
      <alignment vertical="center"/>
    </xf>
    <xf numFmtId="0" fontId="2" fillId="0" borderId="0" xfId="1700" applyBorder="1" applyAlignment="1">
      <alignment vertical="center"/>
    </xf>
    <xf numFmtId="0" fontId="4" fillId="0" borderId="0" xfId="1700" applyFont="1" applyFill="1" applyBorder="1" applyAlignment="1">
      <alignment horizontal="center" vertical="center" wrapText="1"/>
    </xf>
    <xf numFmtId="0" fontId="2" fillId="28" borderId="0" xfId="1700" quotePrefix="1" applyFont="1" applyFill="1" applyBorder="1" applyAlignment="1">
      <alignment horizontal="center" vertical="center"/>
    </xf>
    <xf numFmtId="0" fontId="2" fillId="0" borderId="0" xfId="1700" applyFill="1" applyBorder="1" applyAlignment="1">
      <alignment horizontal="center" vertical="center"/>
    </xf>
    <xf numFmtId="164" fontId="2" fillId="0" borderId="0" xfId="1700" quotePrefix="1" applyNumberFormat="1" applyFill="1" applyBorder="1" applyAlignment="1">
      <alignment horizontal="center" vertical="center"/>
    </xf>
    <xf numFmtId="0" fontId="2" fillId="28" borderId="0" xfId="1700" applyFill="1" applyBorder="1" applyAlignment="1">
      <alignment horizontal="center" vertical="center"/>
    </xf>
    <xf numFmtId="164" fontId="2" fillId="0" borderId="0" xfId="1700" applyNumberFormat="1" applyFill="1" applyBorder="1" applyAlignment="1">
      <alignment horizontal="center" vertical="center"/>
    </xf>
    <xf numFmtId="6" fontId="2" fillId="0" borderId="0" xfId="1700" applyNumberFormat="1" applyBorder="1" applyAlignment="1">
      <alignment vertical="center"/>
    </xf>
    <xf numFmtId="6" fontId="2" fillId="0" borderId="0" xfId="1700" applyNumberFormat="1" applyBorder="1" applyAlignment="1">
      <alignment horizontal="center" vertical="center"/>
    </xf>
    <xf numFmtId="165" fontId="2" fillId="0" borderId="0" xfId="1700" applyNumberFormat="1" applyFont="1" applyFill="1" applyBorder="1" applyAlignment="1">
      <alignment vertical="center"/>
    </xf>
    <xf numFmtId="10" fontId="2" fillId="0" borderId="0" xfId="2771" applyNumberFormat="1" applyBorder="1" applyAlignment="1">
      <alignment horizontal="center" vertical="center"/>
    </xf>
    <xf numFmtId="0" fontId="2" fillId="28" borderId="0" xfId="1700" quotePrefix="1" applyFill="1" applyBorder="1" applyAlignment="1">
      <alignment horizontal="center" vertical="center"/>
    </xf>
    <xf numFmtId="6" fontId="2" fillId="0" borderId="0" xfId="1700" quotePrefix="1" applyNumberFormat="1" applyFill="1" applyBorder="1" applyAlignment="1">
      <alignment horizontal="center" vertical="center"/>
    </xf>
    <xf numFmtId="0" fontId="2" fillId="0" borderId="0" xfId="1700" quotePrefix="1" applyFill="1" applyBorder="1" applyAlignment="1">
      <alignment horizontal="center" vertical="center"/>
    </xf>
    <xf numFmtId="6" fontId="2" fillId="0" borderId="0" xfId="1700" applyNumberFormat="1" applyFill="1" applyBorder="1" applyAlignment="1">
      <alignment horizontal="center" vertical="center"/>
    </xf>
    <xf numFmtId="0" fontId="2" fillId="0" borderId="24" xfId="1700" quotePrefix="1" applyFont="1" applyFill="1" applyBorder="1" applyAlignment="1">
      <alignment horizontal="left" vertical="center" wrapText="1"/>
    </xf>
    <xf numFmtId="10" fontId="2" fillId="0" borderId="0" xfId="2771" applyNumberFormat="1" applyFont="1" applyFill="1" applyBorder="1" applyAlignment="1">
      <alignment horizontal="center" vertical="center"/>
    </xf>
    <xf numFmtId="166" fontId="2" fillId="0" borderId="0" xfId="1700" applyNumberFormat="1" applyFont="1" applyFill="1" applyBorder="1" applyAlignment="1">
      <alignment horizontal="center" vertical="center"/>
    </xf>
    <xf numFmtId="0" fontId="2" fillId="0" borderId="0" xfId="1700" applyFont="1" applyFill="1" applyBorder="1" applyAlignment="1">
      <alignment horizontal="center" vertical="center"/>
    </xf>
    <xf numFmtId="0" fontId="2" fillId="0" borderId="0" xfId="1700" applyFill="1" applyBorder="1"/>
    <xf numFmtId="165" fontId="2" fillId="0" borderId="0" xfId="2771" applyNumberFormat="1" applyFont="1" applyFill="1" applyBorder="1" applyAlignment="1">
      <alignment horizontal="center" vertical="center"/>
    </xf>
    <xf numFmtId="6" fontId="2" fillId="0" borderId="0" xfId="1700" applyNumberFormat="1" applyFont="1" applyFill="1" applyBorder="1" applyAlignment="1">
      <alignment vertical="center"/>
    </xf>
    <xf numFmtId="0" fontId="2" fillId="0" borderId="0" xfId="1700" quotePrefix="1" applyFont="1" applyFill="1" applyBorder="1" applyAlignment="1">
      <alignment horizontal="center" vertical="center"/>
    </xf>
    <xf numFmtId="0" fontId="2" fillId="0" borderId="0" xfId="1700" applyBorder="1"/>
    <xf numFmtId="165" fontId="2" fillId="0" borderId="0" xfId="2771" applyNumberFormat="1" applyFill="1" applyBorder="1" applyAlignment="1">
      <alignment horizontal="center" vertical="center"/>
    </xf>
    <xf numFmtId="166" fontId="2" fillId="0" borderId="0" xfId="1700" applyNumberFormat="1" applyFill="1" applyBorder="1" applyAlignment="1">
      <alignment horizontal="center" vertical="center"/>
    </xf>
    <xf numFmtId="164" fontId="2" fillId="0" borderId="0" xfId="1700" quotePrefix="1" applyNumberFormat="1" applyFont="1" applyFill="1" applyBorder="1" applyAlignment="1">
      <alignment horizontal="center" vertical="center"/>
    </xf>
    <xf numFmtId="165" fontId="74" fillId="28" borderId="0" xfId="2771" applyNumberFormat="1" applyFont="1" applyFill="1" applyBorder="1" applyAlignment="1">
      <alignment horizontal="center" vertical="center"/>
    </xf>
    <xf numFmtId="165" fontId="2" fillId="31" borderId="0" xfId="2771" applyNumberFormat="1" applyFill="1" applyBorder="1" applyAlignment="1">
      <alignment horizontal="center" vertical="center"/>
    </xf>
    <xf numFmtId="10" fontId="2" fillId="0" borderId="0" xfId="2771" applyNumberFormat="1" applyFill="1" applyBorder="1" applyAlignment="1">
      <alignment horizontal="center" vertical="center"/>
    </xf>
    <xf numFmtId="165" fontId="2" fillId="0" borderId="0" xfId="1700" applyNumberFormat="1" applyFill="1" applyBorder="1" applyAlignment="1">
      <alignment vertical="center"/>
    </xf>
    <xf numFmtId="164" fontId="2" fillId="0" borderId="0" xfId="1700" quotePrefix="1" applyNumberFormat="1" applyBorder="1" applyAlignment="1">
      <alignment horizontal="center" vertical="center"/>
    </xf>
    <xf numFmtId="10" fontId="2" fillId="0" borderId="24" xfId="2771" applyNumberFormat="1" applyBorder="1" applyAlignment="1">
      <alignment horizontal="center" vertical="center"/>
    </xf>
    <xf numFmtId="0" fontId="2" fillId="0" borderId="0" xfId="1700" applyFill="1" applyBorder="1" applyAlignment="1">
      <alignment horizontal="centerContinuous" vertical="center"/>
    </xf>
    <xf numFmtId="0" fontId="2" fillId="0" borderId="0" xfId="1700" applyFill="1" applyBorder="1" applyAlignment="1">
      <alignment vertical="center"/>
    </xf>
    <xf numFmtId="9" fontId="2" fillId="0" borderId="0" xfId="2771" applyNumberFormat="1" applyBorder="1" applyAlignment="1">
      <alignment horizontal="center" vertical="center"/>
    </xf>
    <xf numFmtId="9" fontId="2" fillId="0" borderId="0" xfId="2771" quotePrefix="1" applyNumberFormat="1" applyFont="1" applyFill="1" applyBorder="1" applyAlignment="1">
      <alignment horizontal="center" vertical="center"/>
    </xf>
    <xf numFmtId="9" fontId="2" fillId="0" borderId="0" xfId="2771" applyNumberFormat="1" applyFill="1" applyBorder="1" applyAlignment="1">
      <alignment horizontal="center" vertical="center"/>
    </xf>
    <xf numFmtId="165" fontId="2" fillId="0" borderId="0" xfId="1700" applyNumberFormat="1" applyFont="1" applyFill="1" applyBorder="1" applyAlignment="1">
      <alignment horizontal="center" vertical="center"/>
    </xf>
    <xf numFmtId="16" fontId="2" fillId="0" borderId="30" xfId="1700" applyNumberFormat="1" applyFont="1" applyFill="1" applyBorder="1" applyAlignment="1">
      <alignment horizontal="center" vertical="center"/>
    </xf>
    <xf numFmtId="16" fontId="2" fillId="28" borderId="30" xfId="1700" applyNumberFormat="1" applyFont="1" applyFill="1" applyBorder="1" applyAlignment="1">
      <alignment horizontal="center" vertical="center"/>
    </xf>
    <xf numFmtId="0" fontId="2" fillId="0" borderId="0" xfId="1700" applyFont="1" applyFill="1" applyBorder="1" applyAlignment="1">
      <alignment horizontal="center"/>
    </xf>
    <xf numFmtId="0" fontId="75" fillId="0" borderId="0" xfId="1700" applyFont="1" applyFill="1" applyBorder="1" applyAlignment="1">
      <alignment horizontal="center"/>
    </xf>
    <xf numFmtId="16" fontId="2" fillId="0" borderId="0" xfId="1700" quotePrefix="1" applyNumberFormat="1" applyFont="1" applyFill="1" applyBorder="1" applyAlignment="1">
      <alignment horizontal="center"/>
    </xf>
    <xf numFmtId="166" fontId="2" fillId="0" borderId="0" xfId="1700" applyNumberFormat="1" applyFill="1" applyBorder="1" applyAlignment="1">
      <alignment horizontal="center"/>
    </xf>
    <xf numFmtId="165" fontId="2" fillId="28" borderId="0" xfId="2771" applyNumberFormat="1" applyFill="1" applyBorder="1" applyAlignment="1">
      <alignment horizontal="center" vertical="center"/>
    </xf>
    <xf numFmtId="165" fontId="2" fillId="28" borderId="0" xfId="2771" applyNumberFormat="1" applyFont="1" applyFill="1" applyBorder="1" applyAlignment="1">
      <alignment horizontal="center" vertical="center"/>
    </xf>
    <xf numFmtId="165" fontId="2" fillId="62" borderId="0" xfId="2771" applyNumberFormat="1" applyFill="1" applyBorder="1" applyAlignment="1">
      <alignment horizontal="center" vertical="center"/>
    </xf>
    <xf numFmtId="165" fontId="2" fillId="62" borderId="0" xfId="2771" applyNumberFormat="1" applyFont="1" applyFill="1" applyBorder="1" applyAlignment="1">
      <alignment horizontal="center" vertical="center"/>
    </xf>
    <xf numFmtId="165" fontId="2" fillId="63" borderId="0" xfId="2771" applyNumberFormat="1" applyFill="1" applyBorder="1" applyAlignment="1">
      <alignment horizontal="center" vertical="center"/>
    </xf>
    <xf numFmtId="0" fontId="4" fillId="0" borderId="20" xfId="1700" quotePrefix="1" applyFont="1" applyBorder="1" applyAlignment="1">
      <alignment horizontal="center" vertical="center" wrapText="1"/>
    </xf>
    <xf numFmtId="10" fontId="2" fillId="0" borderId="24" xfId="2771" applyNumberFormat="1" applyFill="1" applyBorder="1" applyAlignment="1">
      <alignment horizontal="center" vertical="center"/>
    </xf>
    <xf numFmtId="0" fontId="4" fillId="0" borderId="47" xfId="1700" quotePrefix="1" applyFont="1" applyBorder="1" applyAlignment="1">
      <alignment horizontal="center" vertical="center" wrapText="1"/>
    </xf>
    <xf numFmtId="165" fontId="2" fillId="28" borderId="30" xfId="2771" applyNumberFormat="1" applyFill="1" applyBorder="1" applyAlignment="1">
      <alignment horizontal="center" vertical="center"/>
    </xf>
    <xf numFmtId="165" fontId="74" fillId="28" borderId="30" xfId="2771" applyNumberFormat="1" applyFont="1" applyFill="1" applyBorder="1" applyAlignment="1">
      <alignment horizontal="center" vertical="center"/>
    </xf>
    <xf numFmtId="165" fontId="2" fillId="63" borderId="30" xfId="2771" applyNumberFormat="1" applyFill="1" applyBorder="1" applyAlignment="1">
      <alignment horizontal="center" vertical="center"/>
    </xf>
    <xf numFmtId="0" fontId="4" fillId="0" borderId="23" xfId="1700" quotePrefix="1" applyFont="1" applyBorder="1" applyAlignment="1">
      <alignment horizontal="center" vertical="center" wrapText="1"/>
    </xf>
    <xf numFmtId="165" fontId="2" fillId="63" borderId="30" xfId="2771" applyNumberFormat="1" applyFont="1" applyFill="1" applyBorder="1" applyAlignment="1">
      <alignment horizontal="center" vertical="center"/>
    </xf>
    <xf numFmtId="165" fontId="2" fillId="63" borderId="0" xfId="2771" applyNumberFormat="1" applyFont="1" applyFill="1" applyBorder="1" applyAlignment="1">
      <alignment horizontal="center" vertical="center"/>
    </xf>
    <xf numFmtId="16" fontId="2" fillId="28" borderId="30" xfId="1700" quotePrefix="1" applyNumberFormat="1" applyFont="1" applyFill="1" applyBorder="1" applyAlignment="1">
      <alignment horizontal="center" vertical="center"/>
    </xf>
    <xf numFmtId="16" fontId="2" fillId="0" borderId="30" xfId="1700" quotePrefix="1" applyNumberFormat="1" applyFont="1" applyFill="1" applyBorder="1" applyAlignment="1">
      <alignment horizontal="center" vertical="center"/>
    </xf>
    <xf numFmtId="0" fontId="4" fillId="0" borderId="0" xfId="1700" applyFont="1" applyBorder="1" applyAlignment="1">
      <alignment horizontal="center" vertical="center" wrapText="1"/>
    </xf>
    <xf numFmtId="0" fontId="5" fillId="32" borderId="20" xfId="1700" applyFont="1" applyFill="1" applyBorder="1" applyAlignment="1">
      <alignment horizontal="centerContinuous" vertical="center"/>
    </xf>
    <xf numFmtId="0" fontId="5" fillId="28" borderId="0" xfId="1700" quotePrefix="1" applyFont="1" applyFill="1" applyBorder="1" applyAlignment="1">
      <alignment horizontal="center" vertical="center"/>
    </xf>
    <xf numFmtId="0" fontId="5" fillId="29" borderId="0" xfId="1700" applyFont="1" applyFill="1" applyBorder="1" applyAlignment="1">
      <alignment horizontal="centerContinuous" vertical="center"/>
    </xf>
    <xf numFmtId="0" fontId="2" fillId="29" borderId="0" xfId="1700" applyFill="1" applyBorder="1" applyAlignment="1">
      <alignment horizontal="centerContinuous" vertical="center"/>
    </xf>
    <xf numFmtId="0" fontId="4" fillId="0" borderId="0" xfId="1700" quotePrefix="1" applyFont="1" applyBorder="1" applyAlignment="1">
      <alignment horizontal="center" vertical="center" wrapText="1"/>
    </xf>
    <xf numFmtId="0" fontId="5" fillId="29" borderId="0" xfId="1700" applyFont="1" applyFill="1" applyBorder="1" applyAlignment="1">
      <alignment horizontal="left" vertical="center"/>
    </xf>
    <xf numFmtId="167" fontId="2" fillId="0" borderId="0" xfId="2771" applyNumberFormat="1" applyBorder="1" applyAlignment="1">
      <alignment horizontal="center" vertical="center"/>
    </xf>
    <xf numFmtId="16" fontId="2" fillId="0" borderId="0" xfId="1700" quotePrefix="1" applyNumberFormat="1" applyBorder="1" applyAlignment="1">
      <alignment horizontal="center"/>
    </xf>
    <xf numFmtId="0" fontId="2" fillId="0" borderId="0" xfId="1700" quotePrefix="1" applyBorder="1" applyAlignment="1">
      <alignment horizontal="center"/>
    </xf>
    <xf numFmtId="6" fontId="6" fillId="0" borderId="0" xfId="1700" applyNumberFormat="1" applyFont="1" applyBorder="1" applyAlignment="1">
      <alignment horizontal="center"/>
    </xf>
    <xf numFmtId="9" fontId="6" fillId="0" borderId="0" xfId="2771" applyNumberFormat="1" applyFont="1" applyBorder="1" applyAlignment="1">
      <alignment horizontal="center"/>
    </xf>
    <xf numFmtId="6" fontId="2" fillId="0" borderId="0" xfId="1700" applyNumberFormat="1" applyBorder="1"/>
    <xf numFmtId="10" fontId="2" fillId="0" borderId="0" xfId="2771" applyNumberFormat="1" applyBorder="1" applyAlignment="1">
      <alignment horizontal="center"/>
    </xf>
    <xf numFmtId="6" fontId="2" fillId="0" borderId="0" xfId="1700" quotePrefix="1" applyNumberFormat="1" applyBorder="1" applyAlignment="1">
      <alignment horizontal="left"/>
    </xf>
    <xf numFmtId="6" fontId="2" fillId="0" borderId="0" xfId="1700" applyNumberFormat="1" applyFill="1" applyBorder="1" applyAlignment="1">
      <alignment vertical="center"/>
    </xf>
    <xf numFmtId="10" fontId="2" fillId="0" borderId="0" xfId="2771" applyNumberFormat="1" applyFont="1" applyFill="1" applyBorder="1" applyAlignment="1">
      <alignment vertical="center"/>
    </xf>
    <xf numFmtId="6" fontId="2" fillId="0" borderId="0" xfId="1700" applyNumberFormat="1" applyFont="1" applyFill="1" applyBorder="1" applyAlignment="1">
      <alignment horizontal="center" vertical="center"/>
    </xf>
    <xf numFmtId="168" fontId="2" fillId="0" borderId="0" xfId="2771" applyNumberFormat="1" applyBorder="1" applyAlignment="1">
      <alignment horizontal="center" vertical="center"/>
    </xf>
    <xf numFmtId="168" fontId="2" fillId="0" borderId="0" xfId="2771" applyNumberFormat="1" applyFill="1" applyBorder="1" applyAlignment="1">
      <alignment horizontal="center" vertical="center"/>
    </xf>
    <xf numFmtId="9" fontId="2" fillId="0" borderId="0" xfId="2771" applyNumberFormat="1" applyFont="1" applyBorder="1" applyAlignment="1">
      <alignment horizontal="center" vertical="center"/>
    </xf>
    <xf numFmtId="165" fontId="2" fillId="0" borderId="0" xfId="1700" applyNumberFormat="1" applyFill="1" applyBorder="1" applyAlignment="1">
      <alignment horizontal="right" vertical="center"/>
    </xf>
    <xf numFmtId="9" fontId="2" fillId="0" borderId="0" xfId="2771" applyNumberFormat="1" applyFont="1" applyFill="1" applyBorder="1" applyAlignment="1">
      <alignment horizontal="center" vertical="center"/>
    </xf>
    <xf numFmtId="165" fontId="2" fillId="0" borderId="0" xfId="1700" applyNumberFormat="1" applyFont="1" applyFill="1" applyBorder="1" applyAlignment="1">
      <alignment horizontal="right" vertical="center"/>
    </xf>
    <xf numFmtId="10" fontId="2" fillId="0" borderId="0" xfId="2771" applyNumberFormat="1" applyFont="1" applyBorder="1" applyAlignment="1">
      <alignment horizontal="center" vertical="center"/>
    </xf>
    <xf numFmtId="6" fontId="6" fillId="0" borderId="0" xfId="1700" applyNumberFormat="1" applyFont="1" applyFill="1" applyBorder="1" applyAlignment="1">
      <alignment horizontal="center"/>
    </xf>
    <xf numFmtId="165" fontId="2" fillId="0" borderId="0" xfId="1700" applyNumberFormat="1" applyBorder="1"/>
    <xf numFmtId="0" fontId="2" fillId="0" borderId="0" xfId="1700" applyBorder="1" applyAlignment="1">
      <alignment horizontal="center"/>
    </xf>
    <xf numFmtId="0" fontId="2" fillId="0" borderId="0" xfId="1700" applyBorder="1" applyAlignment="1">
      <alignment horizontal="left"/>
    </xf>
    <xf numFmtId="10" fontId="73" fillId="0" borderId="0" xfId="2771" applyNumberFormat="1" applyFont="1" applyFill="1" applyBorder="1" applyAlignment="1">
      <alignment horizontal="center" vertical="center"/>
    </xf>
    <xf numFmtId="165" fontId="2" fillId="0" borderId="0" xfId="1700" quotePrefix="1" applyNumberFormat="1" applyFont="1" applyFill="1" applyBorder="1" applyAlignment="1">
      <alignment horizontal="center" vertical="center"/>
    </xf>
    <xf numFmtId="9" fontId="2" fillId="0" borderId="0" xfId="2771" quotePrefix="1" applyNumberFormat="1" applyFont="1" applyBorder="1" applyAlignment="1">
      <alignment horizontal="center" vertical="center"/>
    </xf>
    <xf numFmtId="10" fontId="73" fillId="0" borderId="0" xfId="2771" quotePrefix="1" applyNumberFormat="1" applyFont="1" applyFill="1" applyBorder="1" applyAlignment="1">
      <alignment horizontal="center" vertical="center"/>
    </xf>
    <xf numFmtId="165" fontId="2" fillId="0" borderId="0" xfId="2771" quotePrefix="1" applyNumberFormat="1" applyFont="1" applyFill="1" applyBorder="1" applyAlignment="1">
      <alignment horizontal="center" vertical="center"/>
    </xf>
    <xf numFmtId="0" fontId="2" fillId="0" borderId="0" xfId="1700" applyFont="1" applyFill="1" applyBorder="1" applyAlignment="1">
      <alignment horizontal="left" vertical="center"/>
    </xf>
    <xf numFmtId="0" fontId="2" fillId="0" borderId="0" xfId="930" applyNumberFormat="1" applyBorder="1" applyAlignment="1">
      <alignment horizontal="center"/>
    </xf>
    <xf numFmtId="0" fontId="5" fillId="32" borderId="48" xfId="1700" applyFont="1" applyFill="1" applyBorder="1" applyAlignment="1">
      <alignment horizontal="centerContinuous" vertical="center"/>
    </xf>
    <xf numFmtId="0" fontId="5" fillId="64" borderId="48" xfId="1700" applyFont="1" applyFill="1" applyBorder="1" applyAlignment="1">
      <alignment horizontal="centerContinuous" vertical="center"/>
    </xf>
    <xf numFmtId="0" fontId="2" fillId="0" borderId="24" xfId="1700" applyBorder="1" applyAlignment="1">
      <alignment horizontal="left" vertical="center" wrapText="1"/>
    </xf>
    <xf numFmtId="0" fontId="2" fillId="0" borderId="24" xfId="1700" quotePrefix="1" applyFill="1" applyBorder="1" applyAlignment="1">
      <alignment horizontal="left" vertical="center" wrapText="1"/>
    </xf>
    <xf numFmtId="0" fontId="2" fillId="0" borderId="24" xfId="1700" applyFont="1" applyFill="1" applyBorder="1" applyAlignment="1">
      <alignment horizontal="left" vertical="center" wrapText="1"/>
    </xf>
    <xf numFmtId="0" fontId="2" fillId="0" borderId="24" xfId="1700" applyFill="1" applyBorder="1" applyAlignment="1">
      <alignment horizontal="left" vertical="center" wrapText="1"/>
    </xf>
    <xf numFmtId="0" fontId="5" fillId="32" borderId="54" xfId="1700" applyFont="1" applyFill="1" applyBorder="1" applyAlignment="1">
      <alignment horizontal="centerContinuous" vertical="center"/>
    </xf>
    <xf numFmtId="165" fontId="2" fillId="28" borderId="30" xfId="2771" applyNumberFormat="1" applyFont="1" applyFill="1" applyBorder="1" applyAlignment="1">
      <alignment horizontal="center" vertical="center"/>
    </xf>
    <xf numFmtId="165" fontId="2" fillId="28" borderId="26" xfId="2771" applyNumberFormat="1" applyFont="1" applyFill="1" applyBorder="1" applyAlignment="1">
      <alignment horizontal="center" vertical="center"/>
    </xf>
    <xf numFmtId="165" fontId="2" fillId="28" borderId="14" xfId="2771" applyNumberFormat="1" applyFont="1" applyFill="1" applyBorder="1" applyAlignment="1">
      <alignment horizontal="center" vertical="center"/>
    </xf>
    <xf numFmtId="10" fontId="2" fillId="0" borderId="14" xfId="2771" applyNumberFormat="1" applyFill="1" applyBorder="1" applyAlignment="1">
      <alignment horizontal="center" vertical="center"/>
    </xf>
    <xf numFmtId="10" fontId="2" fillId="0" borderId="27" xfId="2771" applyNumberFormat="1" applyFill="1" applyBorder="1" applyAlignment="1">
      <alignment horizontal="center" vertical="center"/>
    </xf>
    <xf numFmtId="0" fontId="5" fillId="64" borderId="54" xfId="1700" applyFont="1" applyFill="1" applyBorder="1" applyAlignment="1">
      <alignment horizontal="centerContinuous" vertical="center"/>
    </xf>
    <xf numFmtId="0" fontId="6" fillId="30" borderId="38" xfId="1700" applyFont="1" applyFill="1" applyBorder="1" applyAlignment="1">
      <alignment horizontal="left" vertical="center" wrapText="1"/>
    </xf>
    <xf numFmtId="0" fontId="6" fillId="30" borderId="38" xfId="1700" quotePrefix="1" applyNumberFormat="1" applyFont="1" applyFill="1" applyBorder="1" applyAlignment="1">
      <alignment horizontal="left" vertical="center" wrapText="1"/>
    </xf>
    <xf numFmtId="0" fontId="6" fillId="30" borderId="38" xfId="1700" quotePrefix="1" applyFont="1" applyFill="1" applyBorder="1" applyAlignment="1">
      <alignment horizontal="left" vertical="center" wrapText="1"/>
    </xf>
    <xf numFmtId="0" fontId="2" fillId="0" borderId="24" xfId="1700" quotePrefix="1" applyBorder="1" applyAlignment="1">
      <alignment horizontal="left" vertical="center" wrapText="1"/>
    </xf>
    <xf numFmtId="0" fontId="74" fillId="0" borderId="24" xfId="1700" applyFont="1" applyFill="1" applyBorder="1" applyAlignment="1">
      <alignment horizontal="left"/>
    </xf>
    <xf numFmtId="0" fontId="74" fillId="0" borderId="24" xfId="1700" applyFont="1" applyFill="1" applyBorder="1" applyAlignment="1">
      <alignment horizontal="left" wrapText="1"/>
    </xf>
    <xf numFmtId="0" fontId="5" fillId="32" borderId="23" xfId="1700" applyFont="1" applyFill="1" applyBorder="1" applyAlignment="1">
      <alignment horizontal="centerContinuous" vertical="center"/>
    </xf>
    <xf numFmtId="0" fontId="3" fillId="30" borderId="38" xfId="1700" applyFont="1" applyFill="1" applyBorder="1" applyAlignment="1">
      <alignment horizontal="left" vertical="center" wrapText="1"/>
    </xf>
    <xf numFmtId="0" fontId="6" fillId="30" borderId="39" xfId="1700" applyFont="1" applyFill="1" applyBorder="1" applyAlignment="1">
      <alignment horizontal="left" vertical="center" wrapText="1"/>
    </xf>
    <xf numFmtId="165" fontId="2" fillId="28" borderId="26" xfId="2771" applyNumberFormat="1" applyFill="1" applyBorder="1" applyAlignment="1">
      <alignment horizontal="center" vertical="center"/>
    </xf>
    <xf numFmtId="165" fontId="2" fillId="28" borderId="14" xfId="2771" applyNumberFormat="1" applyFill="1" applyBorder="1" applyAlignment="1">
      <alignment horizontal="center" vertical="center"/>
    </xf>
    <xf numFmtId="0" fontId="2" fillId="63" borderId="0" xfId="1700" quotePrefix="1" applyFont="1" applyFill="1" applyBorder="1" applyAlignment="1">
      <alignment horizontal="center" vertical="center"/>
    </xf>
    <xf numFmtId="165" fontId="2" fillId="63" borderId="14" xfId="2771" applyNumberFormat="1" applyFont="1" applyFill="1" applyBorder="1" applyAlignment="1">
      <alignment horizontal="center" vertical="center"/>
    </xf>
    <xf numFmtId="0" fontId="98" fillId="0" borderId="20" xfId="1700" applyFont="1" applyBorder="1" applyAlignment="1">
      <alignment horizontal="center" wrapText="1"/>
    </xf>
    <xf numFmtId="0" fontId="98" fillId="0" borderId="20" xfId="1700" applyFont="1" applyBorder="1" applyAlignment="1">
      <alignment horizontal="left" wrapText="1"/>
    </xf>
    <xf numFmtId="0" fontId="98" fillId="0" borderId="20" xfId="1700" quotePrefix="1" applyFont="1" applyBorder="1" applyAlignment="1">
      <alignment horizontal="left" wrapText="1"/>
    </xf>
    <xf numFmtId="165" fontId="98" fillId="0" borderId="20" xfId="1700" applyNumberFormat="1" applyFont="1" applyBorder="1" applyAlignment="1">
      <alignment horizontal="center" wrapText="1"/>
    </xf>
    <xf numFmtId="0" fontId="98" fillId="0" borderId="20" xfId="1700" applyFont="1" applyFill="1" applyBorder="1" applyAlignment="1">
      <alignment horizontal="center" wrapText="1"/>
    </xf>
    <xf numFmtId="0" fontId="96" fillId="0" borderId="0" xfId="1700" applyFont="1" applyAlignment="1">
      <alignment wrapText="1"/>
    </xf>
    <xf numFmtId="0" fontId="0" fillId="0" borderId="57" xfId="0" applyFont="1" applyBorder="1" applyAlignment="1">
      <alignment wrapText="1"/>
    </xf>
    <xf numFmtId="0" fontId="0" fillId="0" borderId="0" xfId="0" applyFont="1" applyFill="1" applyBorder="1" applyAlignment="1">
      <alignment wrapText="1"/>
    </xf>
    <xf numFmtId="0" fontId="96" fillId="66" borderId="55" xfId="1700" applyFont="1" applyFill="1" applyBorder="1" applyAlignment="1">
      <alignment horizontal="center"/>
    </xf>
    <xf numFmtId="0" fontId="96" fillId="66" borderId="20" xfId="1700" applyFont="1" applyFill="1" applyBorder="1" applyAlignment="1">
      <alignment horizontal="center"/>
    </xf>
    <xf numFmtId="0" fontId="96" fillId="66" borderId="20" xfId="1700" applyFont="1" applyFill="1" applyBorder="1" applyAlignment="1">
      <alignment horizontal="left" wrapText="1"/>
    </xf>
    <xf numFmtId="0" fontId="96" fillId="66" borderId="20" xfId="1700" applyFont="1" applyFill="1" applyBorder="1" applyAlignment="1">
      <alignment horizontal="left"/>
    </xf>
    <xf numFmtId="49" fontId="96" fillId="66" borderId="20" xfId="1700" applyNumberFormat="1" applyFont="1" applyFill="1" applyBorder="1" applyAlignment="1">
      <alignment horizontal="center" wrapText="1"/>
    </xf>
    <xf numFmtId="49" fontId="96" fillId="67" borderId="20" xfId="1700" applyNumberFormat="1" applyFont="1" applyFill="1" applyBorder="1" applyAlignment="1">
      <alignment horizontal="center" wrapText="1"/>
    </xf>
    <xf numFmtId="49" fontId="96" fillId="66" borderId="20" xfId="1700" applyNumberFormat="1" applyFont="1" applyFill="1" applyBorder="1" applyAlignment="1">
      <alignment horizontal="center"/>
    </xf>
    <xf numFmtId="49" fontId="96" fillId="66" borderId="20" xfId="1700" applyNumberFormat="1" applyFont="1" applyFill="1" applyBorder="1" applyAlignment="1">
      <alignment horizontal="left"/>
    </xf>
    <xf numFmtId="169" fontId="96" fillId="66" borderId="20" xfId="1700" applyNumberFormat="1" applyFont="1" applyFill="1" applyBorder="1" applyAlignment="1">
      <alignment horizontal="center"/>
    </xf>
    <xf numFmtId="165" fontId="96" fillId="66" borderId="20" xfId="1700" applyNumberFormat="1" applyFont="1" applyFill="1" applyBorder="1"/>
    <xf numFmtId="0" fontId="96" fillId="66" borderId="20" xfId="1700" applyFont="1" applyFill="1" applyBorder="1"/>
    <xf numFmtId="0" fontId="96" fillId="66" borderId="0" xfId="1700" applyFont="1" applyFill="1"/>
    <xf numFmtId="0" fontId="0" fillId="64" borderId="57" xfId="0" applyFont="1" applyFill="1" applyBorder="1"/>
    <xf numFmtId="0" fontId="96" fillId="64" borderId="0" xfId="0" applyFont="1" applyFill="1"/>
    <xf numFmtId="0" fontId="96" fillId="64" borderId="0" xfId="1700" applyFont="1" applyFill="1"/>
    <xf numFmtId="0" fontId="96" fillId="67" borderId="55" xfId="1700" applyFont="1" applyFill="1" applyBorder="1" applyAlignment="1">
      <alignment horizontal="center"/>
    </xf>
    <xf numFmtId="0" fontId="96" fillId="67" borderId="20" xfId="1700" applyFont="1" applyFill="1" applyBorder="1" applyAlignment="1">
      <alignment horizontal="center"/>
    </xf>
    <xf numFmtId="0" fontId="96" fillId="67" borderId="20" xfId="1700" applyFont="1" applyFill="1" applyBorder="1" applyAlignment="1">
      <alignment horizontal="left" wrapText="1"/>
    </xf>
    <xf numFmtId="0" fontId="96" fillId="67" borderId="20" xfId="1700" applyFont="1" applyFill="1" applyBorder="1" applyAlignment="1">
      <alignment horizontal="left"/>
    </xf>
    <xf numFmtId="49" fontId="96" fillId="67" borderId="20" xfId="1700" applyNumberFormat="1" applyFont="1" applyFill="1" applyBorder="1" applyAlignment="1">
      <alignment horizontal="center"/>
    </xf>
    <xf numFmtId="49" fontId="96" fillId="67" borderId="20" xfId="1700" applyNumberFormat="1" applyFont="1" applyFill="1" applyBorder="1" applyAlignment="1">
      <alignment horizontal="left"/>
    </xf>
    <xf numFmtId="169" fontId="96" fillId="67" borderId="20" xfId="1700" applyNumberFormat="1" applyFont="1" applyFill="1" applyBorder="1" applyAlignment="1">
      <alignment horizontal="center"/>
    </xf>
    <xf numFmtId="165" fontId="96" fillId="67" borderId="20" xfId="1700" applyNumberFormat="1" applyFont="1" applyFill="1" applyBorder="1"/>
    <xf numFmtId="0" fontId="96" fillId="67" borderId="20" xfId="1700" applyFont="1" applyFill="1" applyBorder="1"/>
    <xf numFmtId="0" fontId="96" fillId="0" borderId="0" xfId="1700" applyFont="1"/>
    <xf numFmtId="0" fontId="96" fillId="68" borderId="55" xfId="1700" applyFont="1" applyFill="1" applyBorder="1" applyAlignment="1">
      <alignment horizontal="center"/>
    </xf>
    <xf numFmtId="0" fontId="96" fillId="68" borderId="20" xfId="1700" applyFont="1" applyFill="1" applyBorder="1"/>
    <xf numFmtId="0" fontId="96" fillId="68" borderId="20" xfId="1700" applyFont="1" applyFill="1" applyBorder="1" applyAlignment="1">
      <alignment horizontal="left"/>
    </xf>
    <xf numFmtId="0" fontId="96" fillId="68" borderId="20" xfId="1700" applyFont="1" applyFill="1" applyBorder="1" applyAlignment="1">
      <alignment horizontal="center"/>
    </xf>
    <xf numFmtId="0" fontId="96" fillId="68" borderId="20" xfId="1700" applyFont="1" applyFill="1" applyBorder="1" applyAlignment="1">
      <alignment wrapText="1"/>
    </xf>
    <xf numFmtId="0" fontId="96" fillId="68" borderId="20" xfId="1700" applyFont="1" applyFill="1" applyBorder="1" applyAlignment="1">
      <alignment horizontal="center" wrapText="1"/>
    </xf>
    <xf numFmtId="14" fontId="96" fillId="68" borderId="20" xfId="1700" applyNumberFormat="1" applyFont="1" applyFill="1" applyBorder="1" applyAlignment="1">
      <alignment horizontal="center"/>
    </xf>
    <xf numFmtId="165" fontId="96" fillId="68" borderId="20" xfId="1700" applyNumberFormat="1" applyFont="1" applyFill="1" applyBorder="1"/>
    <xf numFmtId="14" fontId="96" fillId="68" borderId="20" xfId="1700" applyNumberFormat="1" applyFont="1" applyFill="1" applyBorder="1" applyAlignment="1">
      <alignment horizontal="left"/>
    </xf>
    <xf numFmtId="0" fontId="96" fillId="66" borderId="20" xfId="1700" applyFont="1" applyFill="1" applyBorder="1" applyAlignment="1">
      <alignment horizontal="center" wrapText="1"/>
    </xf>
    <xf numFmtId="0" fontId="96" fillId="67" borderId="20" xfId="1700" applyFont="1" applyFill="1" applyBorder="1" applyAlignment="1">
      <alignment horizontal="center" wrapText="1"/>
    </xf>
    <xf numFmtId="14" fontId="96" fillId="66" borderId="20" xfId="1700" applyNumberFormat="1" applyFont="1" applyFill="1" applyBorder="1" applyAlignment="1">
      <alignment horizontal="center"/>
    </xf>
    <xf numFmtId="3" fontId="96" fillId="66" borderId="20" xfId="1700" applyNumberFormat="1" applyFont="1" applyFill="1" applyBorder="1"/>
    <xf numFmtId="0" fontId="0" fillId="69" borderId="57" xfId="0" applyFont="1" applyFill="1" applyBorder="1"/>
    <xf numFmtId="0" fontId="96" fillId="69" borderId="0" xfId="0" applyFont="1" applyFill="1"/>
    <xf numFmtId="0" fontId="96" fillId="69" borderId="0" xfId="1700" applyFont="1" applyFill="1"/>
    <xf numFmtId="0" fontId="96" fillId="0" borderId="55" xfId="1700" applyFont="1" applyFill="1" applyBorder="1" applyAlignment="1">
      <alignment horizontal="center"/>
    </xf>
    <xf numFmtId="0" fontId="96" fillId="0" borderId="20" xfId="1700" applyFont="1" applyFill="1" applyBorder="1"/>
    <xf numFmtId="0" fontId="96" fillId="0" borderId="20" xfId="1700" applyFont="1" applyFill="1" applyBorder="1" applyAlignment="1">
      <alignment horizontal="left"/>
    </xf>
    <xf numFmtId="0" fontId="96" fillId="0" borderId="20" xfId="1700" applyFont="1" applyFill="1" applyBorder="1" applyAlignment="1">
      <alignment horizontal="center"/>
    </xf>
    <xf numFmtId="0" fontId="96" fillId="0" borderId="20" xfId="1700" applyFont="1" applyBorder="1" applyAlignment="1">
      <alignment horizontal="center"/>
    </xf>
    <xf numFmtId="14" fontId="96" fillId="0" borderId="20" xfId="1700" applyNumberFormat="1" applyFont="1" applyFill="1" applyBorder="1" applyAlignment="1">
      <alignment horizontal="center"/>
    </xf>
    <xf numFmtId="49" fontId="96" fillId="0" borderId="20" xfId="1700" applyNumberFormat="1" applyFont="1" applyFill="1" applyBorder="1" applyAlignment="1">
      <alignment horizontal="center" wrapText="1"/>
    </xf>
    <xf numFmtId="49" fontId="96" fillId="0" borderId="20" xfId="1700" applyNumberFormat="1" applyFont="1" applyFill="1" applyBorder="1" applyAlignment="1">
      <alignment horizontal="center"/>
    </xf>
    <xf numFmtId="165" fontId="96" fillId="0" borderId="20" xfId="1700" applyNumberFormat="1" applyFont="1" applyFill="1" applyBorder="1"/>
    <xf numFmtId="0" fontId="96" fillId="0" borderId="20" xfId="1700" applyFont="1" applyFill="1" applyBorder="1" applyAlignment="1">
      <alignment horizontal="left" wrapText="1"/>
    </xf>
    <xf numFmtId="49" fontId="96" fillId="0" borderId="20" xfId="1700" applyNumberFormat="1" applyFont="1" applyFill="1" applyBorder="1" applyAlignment="1">
      <alignment horizontal="left"/>
    </xf>
    <xf numFmtId="165" fontId="96" fillId="0" borderId="20" xfId="1700" applyNumberFormat="1" applyFont="1" applyBorder="1"/>
    <xf numFmtId="5" fontId="96" fillId="0" borderId="20" xfId="930" applyNumberFormat="1" applyFont="1" applyBorder="1"/>
    <xf numFmtId="165" fontId="96" fillId="0" borderId="20" xfId="930" applyNumberFormat="1" applyFont="1" applyBorder="1"/>
    <xf numFmtId="0" fontId="96" fillId="0" borderId="20" xfId="1700" applyFont="1" applyFill="1" applyBorder="1" applyAlignment="1">
      <alignment horizontal="center" wrapText="1"/>
    </xf>
    <xf numFmtId="0" fontId="96" fillId="0" borderId="20" xfId="1700" applyNumberFormat="1" applyFont="1" applyFill="1" applyBorder="1" applyAlignment="1">
      <alignment horizontal="left"/>
    </xf>
    <xf numFmtId="165" fontId="96" fillId="70" borderId="20" xfId="1700" applyNumberFormat="1" applyFont="1" applyFill="1" applyBorder="1"/>
    <xf numFmtId="0" fontId="96" fillId="70" borderId="20" xfId="1700" applyFont="1" applyFill="1" applyBorder="1"/>
    <xf numFmtId="0" fontId="96" fillId="0" borderId="55" xfId="1700" applyFont="1" applyBorder="1" applyAlignment="1">
      <alignment horizontal="center"/>
    </xf>
    <xf numFmtId="0" fontId="96" fillId="0" borderId="20" xfId="1700" applyFont="1" applyBorder="1" applyAlignment="1">
      <alignment horizontal="left" wrapText="1"/>
    </xf>
    <xf numFmtId="0" fontId="96" fillId="0" borderId="20" xfId="1700" applyFont="1" applyBorder="1" applyAlignment="1">
      <alignment horizontal="left"/>
    </xf>
    <xf numFmtId="49" fontId="96" fillId="0" borderId="20" xfId="1700" applyNumberFormat="1" applyFont="1" applyBorder="1" applyAlignment="1">
      <alignment horizontal="center" wrapText="1"/>
    </xf>
    <xf numFmtId="49" fontId="96" fillId="0" borderId="20" xfId="1700" applyNumberFormat="1" applyFont="1" applyBorder="1" applyAlignment="1">
      <alignment horizontal="center"/>
    </xf>
    <xf numFmtId="49" fontId="96" fillId="0" borderId="20" xfId="1700" applyNumberFormat="1" applyFont="1" applyBorder="1" applyAlignment="1">
      <alignment horizontal="left"/>
    </xf>
    <xf numFmtId="14" fontId="96" fillId="0" borderId="20" xfId="1700" applyNumberFormat="1" applyFont="1" applyBorder="1" applyAlignment="1">
      <alignment horizontal="center"/>
    </xf>
    <xf numFmtId="0" fontId="96" fillId="0" borderId="20" xfId="1700" applyFont="1" applyBorder="1"/>
    <xf numFmtId="0" fontId="96" fillId="63" borderId="0" xfId="1700" applyFont="1" applyFill="1"/>
    <xf numFmtId="0" fontId="96" fillId="71" borderId="0" xfId="1700" applyFont="1" applyFill="1"/>
    <xf numFmtId="14" fontId="96" fillId="65" borderId="20" xfId="1700" applyNumberFormat="1" applyFont="1" applyFill="1" applyBorder="1" applyAlignment="1">
      <alignment horizontal="center"/>
    </xf>
    <xf numFmtId="0" fontId="77" fillId="0" borderId="20" xfId="0" applyFont="1" applyBorder="1" applyAlignment="1">
      <alignment horizontal="center"/>
    </xf>
    <xf numFmtId="14" fontId="96" fillId="30" borderId="20" xfId="1700" applyNumberFormat="1" applyFont="1" applyFill="1" applyBorder="1" applyAlignment="1">
      <alignment horizontal="center"/>
    </xf>
    <xf numFmtId="0" fontId="96" fillId="0" borderId="20" xfId="1700" quotePrefix="1" applyFont="1" applyBorder="1" applyAlignment="1">
      <alignment horizontal="left"/>
    </xf>
    <xf numFmtId="0" fontId="96" fillId="32" borderId="20" xfId="1700" applyFont="1" applyFill="1" applyBorder="1"/>
    <xf numFmtId="0" fontId="96" fillId="0" borderId="0" xfId="1700" applyFont="1" applyFill="1"/>
    <xf numFmtId="169" fontId="96" fillId="0" borderId="20" xfId="1700" applyNumberFormat="1" applyFont="1" applyFill="1" applyBorder="1" applyAlignment="1">
      <alignment horizontal="center"/>
    </xf>
    <xf numFmtId="165" fontId="96" fillId="0" borderId="0" xfId="1700" applyNumberFormat="1" applyFont="1" applyBorder="1"/>
    <xf numFmtId="0" fontId="96" fillId="32" borderId="0" xfId="1700" applyFont="1" applyFill="1"/>
    <xf numFmtId="0" fontId="96" fillId="0" borderId="18" xfId="1700" applyFont="1" applyFill="1" applyBorder="1"/>
    <xf numFmtId="0" fontId="96" fillId="0" borderId="0" xfId="1700" applyFont="1" applyFill="1" applyBorder="1"/>
    <xf numFmtId="165" fontId="96" fillId="0" borderId="0" xfId="1700" applyNumberFormat="1" applyFont="1" applyFill="1" applyBorder="1"/>
    <xf numFmtId="49" fontId="96" fillId="69" borderId="20" xfId="1700" applyNumberFormat="1" applyFont="1" applyFill="1" applyBorder="1" applyAlignment="1">
      <alignment horizontal="center"/>
    </xf>
    <xf numFmtId="0" fontId="99" fillId="0" borderId="20" xfId="1700" applyFont="1" applyFill="1" applyBorder="1"/>
    <xf numFmtId="169" fontId="96" fillId="0" borderId="20" xfId="1700" applyNumberFormat="1" applyFont="1" applyBorder="1" applyAlignment="1">
      <alignment horizontal="center"/>
    </xf>
    <xf numFmtId="165" fontId="96" fillId="69" borderId="20" xfId="1700" applyNumberFormat="1" applyFont="1" applyFill="1" applyBorder="1"/>
    <xf numFmtId="0" fontId="96" fillId="69" borderId="20" xfId="1700" applyFont="1" applyFill="1" applyBorder="1"/>
    <xf numFmtId="0" fontId="96" fillId="67" borderId="0" xfId="1700" applyFont="1" applyFill="1"/>
    <xf numFmtId="0" fontId="96" fillId="64" borderId="20" xfId="1700" applyFont="1" applyFill="1" applyBorder="1" applyAlignment="1">
      <alignment horizontal="center" wrapText="1"/>
    </xf>
    <xf numFmtId="49" fontId="96" fillId="64" borderId="20" xfId="1700" applyNumberFormat="1" applyFont="1" applyFill="1" applyBorder="1" applyAlignment="1">
      <alignment horizontal="center" wrapText="1"/>
    </xf>
    <xf numFmtId="165" fontId="96" fillId="64" borderId="20" xfId="1700" applyNumberFormat="1" applyFont="1" applyFill="1" applyBorder="1"/>
    <xf numFmtId="49" fontId="96" fillId="0" borderId="56" xfId="1700" applyNumberFormat="1" applyFont="1" applyFill="1" applyBorder="1" applyAlignment="1">
      <alignment horizontal="center" wrapText="1"/>
    </xf>
    <xf numFmtId="49" fontId="96" fillId="0" borderId="56" xfId="1700" applyNumberFormat="1" applyFont="1" applyFill="1" applyBorder="1" applyAlignment="1">
      <alignment horizontal="center"/>
    </xf>
    <xf numFmtId="49" fontId="96" fillId="0" borderId="56" xfId="1700" applyNumberFormat="1" applyFont="1" applyFill="1" applyBorder="1" applyAlignment="1">
      <alignment horizontal="left"/>
    </xf>
    <xf numFmtId="169" fontId="96" fillId="0" borderId="56" xfId="1700" applyNumberFormat="1" applyFont="1" applyFill="1" applyBorder="1" applyAlignment="1">
      <alignment horizontal="center"/>
    </xf>
    <xf numFmtId="165" fontId="96" fillId="0" borderId="56" xfId="1700" applyNumberFormat="1" applyFont="1" applyFill="1" applyBorder="1"/>
    <xf numFmtId="165" fontId="96" fillId="0" borderId="56" xfId="1700" applyNumberFormat="1" applyFont="1" applyBorder="1"/>
    <xf numFmtId="0" fontId="96" fillId="0" borderId="56" xfId="1700" applyFont="1" applyFill="1" applyBorder="1"/>
    <xf numFmtId="49" fontId="96" fillId="0" borderId="56" xfId="1700" applyNumberFormat="1" applyFont="1" applyBorder="1" applyAlignment="1">
      <alignment horizontal="center" wrapText="1"/>
    </xf>
    <xf numFmtId="49" fontId="96" fillId="0" borderId="56" xfId="1700" applyNumberFormat="1" applyFont="1" applyBorder="1" applyAlignment="1">
      <alignment horizontal="center"/>
    </xf>
    <xf numFmtId="49" fontId="96" fillId="0" borderId="56" xfId="1700" applyNumberFormat="1" applyFont="1" applyBorder="1" applyAlignment="1">
      <alignment horizontal="left"/>
    </xf>
    <xf numFmtId="169" fontId="96" fillId="0" borderId="56" xfId="1700" applyNumberFormat="1" applyFont="1" applyBorder="1" applyAlignment="1">
      <alignment horizontal="center"/>
    </xf>
    <xf numFmtId="0" fontId="96" fillId="69" borderId="56" xfId="1700" applyFont="1" applyFill="1" applyBorder="1"/>
    <xf numFmtId="0" fontId="96" fillId="0" borderId="56" xfId="1700" applyFont="1" applyFill="1" applyBorder="1" applyAlignment="1">
      <alignment horizontal="center" wrapText="1"/>
    </xf>
    <xf numFmtId="0" fontId="96" fillId="64" borderId="56" xfId="1700" applyFont="1" applyFill="1" applyBorder="1" applyAlignment="1">
      <alignment horizontal="center" wrapText="1"/>
    </xf>
    <xf numFmtId="0" fontId="96" fillId="0" borderId="56" xfId="1700" applyFont="1" applyFill="1" applyBorder="1" applyAlignment="1">
      <alignment horizontal="center"/>
    </xf>
    <xf numFmtId="0" fontId="96" fillId="0" borderId="56" xfId="1700" applyFont="1" applyFill="1" applyBorder="1" applyAlignment="1">
      <alignment horizontal="left"/>
    </xf>
    <xf numFmtId="0" fontId="96" fillId="0" borderId="56" xfId="1700" applyFont="1" applyFill="1" applyBorder="1" applyAlignment="1">
      <alignment horizontal="left" wrapText="1"/>
    </xf>
    <xf numFmtId="14" fontId="96" fillId="0" borderId="56" xfId="1700" applyNumberFormat="1" applyFont="1" applyFill="1" applyBorder="1" applyAlignment="1">
      <alignment horizontal="center"/>
    </xf>
    <xf numFmtId="0" fontId="96" fillId="0" borderId="56" xfId="1700" applyFont="1" applyBorder="1" applyAlignment="1">
      <alignment horizontal="center"/>
    </xf>
    <xf numFmtId="0" fontId="96" fillId="0" borderId="56" xfId="1700" applyFont="1" applyBorder="1" applyAlignment="1">
      <alignment horizontal="left"/>
    </xf>
    <xf numFmtId="14" fontId="96" fillId="0" borderId="56" xfId="1700" applyNumberFormat="1" applyFont="1" applyBorder="1" applyAlignment="1">
      <alignment horizontal="center"/>
    </xf>
    <xf numFmtId="0" fontId="96" fillId="0" borderId="56" xfId="1700" applyFont="1" applyBorder="1"/>
    <xf numFmtId="0" fontId="77" fillId="63" borderId="20" xfId="0" applyFont="1" applyFill="1" applyBorder="1" applyAlignment="1">
      <alignment horizontal="center"/>
    </xf>
    <xf numFmtId="0" fontId="96" fillId="32" borderId="20" xfId="1700" applyFont="1" applyFill="1" applyBorder="1" applyAlignment="1">
      <alignment horizontal="center" wrapText="1"/>
    </xf>
    <xf numFmtId="0" fontId="96" fillId="71" borderId="20" xfId="1700" applyFont="1" applyFill="1" applyBorder="1" applyAlignment="1">
      <alignment horizontal="center"/>
    </xf>
    <xf numFmtId="0" fontId="96" fillId="71" borderId="20" xfId="1700" applyFont="1" applyFill="1" applyBorder="1" applyAlignment="1">
      <alignment horizontal="left"/>
    </xf>
    <xf numFmtId="49" fontId="96" fillId="71" borderId="20" xfId="1700" applyNumberFormat="1" applyFont="1" applyFill="1" applyBorder="1" applyAlignment="1">
      <alignment horizontal="center" wrapText="1"/>
    </xf>
    <xf numFmtId="49" fontId="96" fillId="71" borderId="20" xfId="1700" applyNumberFormat="1" applyFont="1" applyFill="1" applyBorder="1" applyAlignment="1">
      <alignment horizontal="center"/>
    </xf>
    <xf numFmtId="49" fontId="96" fillId="71" borderId="20" xfId="1700" applyNumberFormat="1" applyFont="1" applyFill="1" applyBorder="1" applyAlignment="1">
      <alignment horizontal="left"/>
    </xf>
    <xf numFmtId="14" fontId="96" fillId="71" borderId="20" xfId="1700" applyNumberFormat="1" applyFont="1" applyFill="1" applyBorder="1" applyAlignment="1">
      <alignment horizontal="center"/>
    </xf>
    <xf numFmtId="165" fontId="96" fillId="71" borderId="20" xfId="1700" applyNumberFormat="1" applyFont="1" applyFill="1" applyBorder="1"/>
    <xf numFmtId="0" fontId="96" fillId="71" borderId="20" xfId="1700" applyFont="1" applyFill="1" applyBorder="1"/>
    <xf numFmtId="0" fontId="96" fillId="63" borderId="20" xfId="1700" applyFont="1" applyFill="1" applyBorder="1" applyAlignment="1">
      <alignment horizontal="center"/>
    </xf>
    <xf numFmtId="0" fontId="96" fillId="63" borderId="20" xfId="1700" applyFont="1" applyFill="1" applyBorder="1" applyAlignment="1">
      <alignment horizontal="left"/>
    </xf>
    <xf numFmtId="49" fontId="96" fillId="63" borderId="20" xfId="1700" applyNumberFormat="1" applyFont="1" applyFill="1" applyBorder="1" applyAlignment="1">
      <alignment horizontal="center" wrapText="1"/>
    </xf>
    <xf numFmtId="49" fontId="96" fillId="63" borderId="20" xfId="1700" applyNumberFormat="1" applyFont="1" applyFill="1" applyBorder="1" applyAlignment="1">
      <alignment horizontal="center"/>
    </xf>
    <xf numFmtId="49" fontId="96" fillId="63" borderId="20" xfId="1700" applyNumberFormat="1" applyFont="1" applyFill="1" applyBorder="1" applyAlignment="1">
      <alignment horizontal="left"/>
    </xf>
    <xf numFmtId="14" fontId="96" fillId="63" borderId="20" xfId="1700" applyNumberFormat="1" applyFont="1" applyFill="1" applyBorder="1" applyAlignment="1">
      <alignment horizontal="center"/>
    </xf>
    <xf numFmtId="165" fontId="96" fillId="63" borderId="0" xfId="1700" applyNumberFormat="1" applyFont="1" applyFill="1" applyBorder="1"/>
    <xf numFmtId="165" fontId="96" fillId="63" borderId="20" xfId="1700" applyNumberFormat="1" applyFont="1" applyFill="1" applyBorder="1"/>
    <xf numFmtId="0" fontId="96" fillId="63" borderId="20" xfId="1700" applyFont="1" applyFill="1" applyBorder="1"/>
    <xf numFmtId="0" fontId="96" fillId="0" borderId="56" xfId="1700" quotePrefix="1" applyFont="1" applyBorder="1" applyAlignment="1">
      <alignment horizontal="center"/>
    </xf>
    <xf numFmtId="165" fontId="96" fillId="0" borderId="18" xfId="1700" applyNumberFormat="1" applyFont="1" applyBorder="1"/>
    <xf numFmtId="0" fontId="96" fillId="0" borderId="20" xfId="1700" quotePrefix="1" applyFont="1" applyBorder="1" applyAlignment="1">
      <alignment horizontal="center"/>
    </xf>
    <xf numFmtId="165" fontId="96" fillId="0" borderId="55" xfId="1700" applyNumberFormat="1" applyFont="1" applyBorder="1"/>
    <xf numFmtId="3" fontId="96" fillId="0" borderId="20" xfId="1700" applyNumberFormat="1" applyFont="1" applyFill="1" applyBorder="1"/>
    <xf numFmtId="6" fontId="96" fillId="0" borderId="20" xfId="1700" applyNumberFormat="1" applyFont="1" applyFill="1" applyBorder="1"/>
    <xf numFmtId="0" fontId="96" fillId="64" borderId="20" xfId="1700" applyFont="1" applyFill="1" applyBorder="1" applyAlignment="1">
      <alignment horizontal="center"/>
    </xf>
    <xf numFmtId="0" fontId="96" fillId="0" borderId="20" xfId="1700" applyNumberFormat="1" applyFont="1" applyFill="1" applyBorder="1" applyAlignment="1">
      <alignment horizontal="left" wrapText="1"/>
    </xf>
    <xf numFmtId="0" fontId="96" fillId="0" borderId="55" xfId="1700" applyFont="1" applyFill="1" applyBorder="1"/>
    <xf numFmtId="0" fontId="96" fillId="63" borderId="20" xfId="1700" applyFont="1" applyFill="1" applyBorder="1" applyAlignment="1">
      <alignment horizontal="left" wrapText="1"/>
    </xf>
    <xf numFmtId="169" fontId="96" fillId="63" borderId="20" xfId="1700" applyNumberFormat="1" applyFont="1" applyFill="1" applyBorder="1" applyAlignment="1">
      <alignment horizontal="center"/>
    </xf>
    <xf numFmtId="0" fontId="96" fillId="66" borderId="56" xfId="1700" applyFont="1" applyFill="1" applyBorder="1" applyAlignment="1">
      <alignment horizontal="center"/>
    </xf>
    <xf numFmtId="0" fontId="96" fillId="66" borderId="56" xfId="1700" applyFont="1" applyFill="1" applyBorder="1"/>
    <xf numFmtId="0" fontId="96" fillId="66" borderId="56" xfId="1700" applyFont="1" applyFill="1" applyBorder="1" applyAlignment="1">
      <alignment horizontal="left"/>
    </xf>
    <xf numFmtId="0" fontId="96" fillId="66" borderId="56" xfId="1700" applyFont="1" applyFill="1" applyBorder="1" applyAlignment="1">
      <alignment horizontal="center" wrapText="1"/>
    </xf>
    <xf numFmtId="14" fontId="96" fillId="66" borderId="56" xfId="1700" applyNumberFormat="1" applyFont="1" applyFill="1" applyBorder="1" applyAlignment="1">
      <alignment horizontal="center"/>
    </xf>
    <xf numFmtId="165" fontId="96" fillId="66" borderId="56" xfId="1700" applyNumberFormat="1" applyFont="1" applyFill="1" applyBorder="1"/>
    <xf numFmtId="0" fontId="96" fillId="71" borderId="20" xfId="1700" applyNumberFormat="1" applyFont="1" applyFill="1" applyBorder="1" applyAlignment="1">
      <alignment horizontal="left" wrapText="1"/>
    </xf>
    <xf numFmtId="49" fontId="96" fillId="32" borderId="20" xfId="1700" applyNumberFormat="1" applyFont="1" applyFill="1" applyBorder="1" applyAlignment="1">
      <alignment horizontal="center" wrapText="1"/>
    </xf>
    <xf numFmtId="0" fontId="96" fillId="72" borderId="0" xfId="1700" applyFont="1" applyFill="1"/>
    <xf numFmtId="0" fontId="96" fillId="72" borderId="20" xfId="1700" applyFont="1" applyFill="1" applyBorder="1" applyAlignment="1">
      <alignment horizontal="center" wrapText="1"/>
    </xf>
    <xf numFmtId="0" fontId="96" fillId="68" borderId="0" xfId="1700" applyFont="1" applyFill="1"/>
    <xf numFmtId="165" fontId="96" fillId="0" borderId="0" xfId="1700" applyNumberFormat="1" applyFont="1" applyFill="1"/>
    <xf numFmtId="0" fontId="96" fillId="64" borderId="20" xfId="1700" applyFont="1" applyFill="1" applyBorder="1"/>
    <xf numFmtId="0" fontId="96" fillId="64" borderId="20" xfId="1700" applyFont="1" applyFill="1" applyBorder="1" applyAlignment="1">
      <alignment horizontal="left"/>
    </xf>
    <xf numFmtId="14" fontId="96" fillId="64" borderId="20" xfId="1700" applyNumberFormat="1" applyFont="1" applyFill="1" applyBorder="1" applyAlignment="1">
      <alignment horizontal="center"/>
    </xf>
    <xf numFmtId="0" fontId="96" fillId="70" borderId="20" xfId="1700" applyFont="1" applyFill="1" applyBorder="1" applyAlignment="1">
      <alignment horizontal="center"/>
    </xf>
    <xf numFmtId="0" fontId="96" fillId="70" borderId="20" xfId="1700" applyFont="1" applyFill="1" applyBorder="1" applyAlignment="1">
      <alignment horizontal="left"/>
    </xf>
    <xf numFmtId="0" fontId="96" fillId="70" borderId="20" xfId="1700" applyFont="1" applyFill="1" applyBorder="1" applyAlignment="1">
      <alignment horizontal="center" wrapText="1"/>
    </xf>
    <xf numFmtId="14" fontId="96" fillId="70" borderId="20" xfId="1700" applyNumberFormat="1" applyFont="1" applyFill="1" applyBorder="1" applyAlignment="1">
      <alignment horizontal="center"/>
    </xf>
    <xf numFmtId="0" fontId="96" fillId="70" borderId="0" xfId="1700" applyFont="1" applyFill="1"/>
    <xf numFmtId="0" fontId="96" fillId="64" borderId="56" xfId="1700" applyFont="1" applyFill="1" applyBorder="1" applyAlignment="1">
      <alignment horizontal="center"/>
    </xf>
    <xf numFmtId="0" fontId="96" fillId="64" borderId="56" xfId="1700" applyFont="1" applyFill="1" applyBorder="1"/>
    <xf numFmtId="0" fontId="96" fillId="64" borderId="56" xfId="1700" applyFont="1" applyFill="1" applyBorder="1" applyAlignment="1">
      <alignment horizontal="left"/>
    </xf>
    <xf numFmtId="14" fontId="96" fillId="64" borderId="56" xfId="1700" applyNumberFormat="1" applyFont="1" applyFill="1" applyBorder="1" applyAlignment="1">
      <alignment horizontal="center"/>
    </xf>
    <xf numFmtId="165" fontId="96" fillId="64" borderId="56" xfId="1700" applyNumberFormat="1" applyFont="1" applyFill="1" applyBorder="1"/>
    <xf numFmtId="0" fontId="96" fillId="70" borderId="56" xfId="1700" applyFont="1" applyFill="1" applyBorder="1" applyAlignment="1">
      <alignment horizontal="center"/>
    </xf>
    <xf numFmtId="0" fontId="96" fillId="70" borderId="56" xfId="1700" applyFont="1" applyFill="1" applyBorder="1"/>
    <xf numFmtId="0" fontId="96" fillId="70" borderId="56" xfId="1700" applyFont="1" applyFill="1" applyBorder="1" applyAlignment="1">
      <alignment horizontal="left"/>
    </xf>
    <xf numFmtId="0" fontId="96" fillId="70" borderId="56" xfId="1700" applyFont="1" applyFill="1" applyBorder="1" applyAlignment="1">
      <alignment horizontal="center" wrapText="1"/>
    </xf>
    <xf numFmtId="14" fontId="96" fillId="70" borderId="56" xfId="1700" applyNumberFormat="1" applyFont="1" applyFill="1" applyBorder="1" applyAlignment="1">
      <alignment horizontal="center"/>
    </xf>
    <xf numFmtId="165" fontId="96" fillId="70" borderId="56" xfId="1700" applyNumberFormat="1" applyFont="1" applyFill="1" applyBorder="1"/>
    <xf numFmtId="165" fontId="96" fillId="70" borderId="56" xfId="1700" applyNumberFormat="1" applyFont="1" applyFill="1" applyBorder="1" applyAlignment="1">
      <alignment horizontal="right"/>
    </xf>
    <xf numFmtId="0" fontId="96" fillId="0" borderId="0" xfId="1700" applyFont="1" applyAlignment="1">
      <alignment horizontal="center"/>
    </xf>
    <xf numFmtId="0" fontId="96" fillId="0" borderId="0" xfId="1700" applyFont="1" applyAlignment="1">
      <alignment horizontal="left"/>
    </xf>
    <xf numFmtId="0" fontId="96" fillId="0" borderId="0" xfId="1700" applyFont="1" applyAlignment="1">
      <alignment horizontal="center" wrapText="1"/>
    </xf>
    <xf numFmtId="165" fontId="96" fillId="0" borderId="0" xfId="1700" applyNumberFormat="1" applyFont="1"/>
    <xf numFmtId="0" fontId="2" fillId="0" borderId="0" xfId="1700" applyFill="1" applyBorder="1" applyAlignment="1">
      <alignment horizontal="center" vertical="center" wrapText="1"/>
    </xf>
    <xf numFmtId="0" fontId="4" fillId="0" borderId="20" xfId="1700" quotePrefix="1" applyFont="1" applyFill="1" applyBorder="1" applyAlignment="1">
      <alignment horizontal="center" vertical="center" wrapText="1"/>
    </xf>
    <xf numFmtId="0" fontId="2" fillId="62" borderId="0" xfId="1700" applyFill="1" applyBorder="1" applyAlignment="1">
      <alignment horizontal="center" vertical="center" wrapText="1"/>
    </xf>
    <xf numFmtId="0" fontId="2" fillId="70" borderId="0" xfId="1700" applyFill="1" applyBorder="1" applyAlignment="1">
      <alignment horizontal="center" vertical="center" wrapText="1"/>
    </xf>
    <xf numFmtId="16" fontId="2" fillId="70" borderId="0" xfId="1700" quotePrefix="1" applyNumberFormat="1" applyFill="1" applyBorder="1" applyAlignment="1">
      <alignment horizontal="center"/>
    </xf>
    <xf numFmtId="0" fontId="2" fillId="0" borderId="0" xfId="1700" quotePrefix="1" applyBorder="1" applyAlignment="1">
      <alignment horizontal="left"/>
    </xf>
    <xf numFmtId="16" fontId="2" fillId="62" borderId="0" xfId="1700" quotePrefix="1" applyNumberFormat="1" applyFill="1" applyBorder="1" applyAlignment="1">
      <alignment horizontal="center"/>
    </xf>
    <xf numFmtId="16" fontId="2" fillId="64" borderId="0" xfId="1700" quotePrefix="1" applyNumberFormat="1" applyFill="1" applyBorder="1" applyAlignment="1">
      <alignment horizontal="center"/>
    </xf>
    <xf numFmtId="0" fontId="2" fillId="63" borderId="0" xfId="1700" quotePrefix="1" applyFill="1" applyBorder="1" applyAlignment="1">
      <alignment horizontal="center" vertical="center"/>
    </xf>
    <xf numFmtId="0" fontId="5" fillId="64" borderId="0" xfId="1700" applyFont="1" applyFill="1" applyBorder="1" applyAlignment="1">
      <alignment horizontal="centerContinuous" vertical="center"/>
    </xf>
    <xf numFmtId="0" fontId="5" fillId="32" borderId="0" xfId="1700" applyFont="1" applyFill="1" applyBorder="1" applyAlignment="1">
      <alignment horizontal="centerContinuous" vertical="center"/>
    </xf>
    <xf numFmtId="0" fontId="102" fillId="73" borderId="0" xfId="0" applyFont="1" applyFill="1" applyBorder="1" applyAlignment="1">
      <alignment horizontal="center" vertical="center" textRotation="90" wrapText="1"/>
    </xf>
    <xf numFmtId="14" fontId="102" fillId="73" borderId="0" xfId="0" applyNumberFormat="1" applyFont="1" applyFill="1" applyBorder="1" applyAlignment="1">
      <alignment horizontal="center" vertical="center" textRotation="90" wrapText="1"/>
    </xf>
    <xf numFmtId="0" fontId="102" fillId="73" borderId="0" xfId="0" applyNumberFormat="1" applyFont="1" applyFill="1" applyBorder="1" applyAlignment="1">
      <alignment horizontal="center" vertical="center" textRotation="90" wrapText="1"/>
    </xf>
    <xf numFmtId="165" fontId="102" fillId="73" borderId="0" xfId="0" applyNumberFormat="1" applyFont="1" applyFill="1" applyBorder="1" applyAlignment="1">
      <alignment horizontal="center" vertical="center" textRotation="90" wrapText="1"/>
    </xf>
    <xf numFmtId="0" fontId="0" fillId="0" borderId="0" xfId="0" applyBorder="1"/>
    <xf numFmtId="0" fontId="100" fillId="0" borderId="0" xfId="0" applyFont="1" applyFill="1" applyBorder="1" applyAlignment="1">
      <alignment vertical="center"/>
    </xf>
    <xf numFmtId="14" fontId="100" fillId="0" borderId="0" xfId="0" applyNumberFormat="1" applyFont="1" applyFill="1" applyBorder="1" applyAlignment="1">
      <alignment vertical="center"/>
    </xf>
    <xf numFmtId="165" fontId="100" fillId="0" borderId="0" xfId="0" applyNumberFormat="1" applyFont="1" applyFill="1" applyBorder="1" applyAlignment="1">
      <alignment vertical="center" wrapText="1"/>
    </xf>
    <xf numFmtId="0" fontId="100" fillId="0" borderId="0" xfId="0" applyNumberFormat="1" applyFont="1" applyFill="1" applyBorder="1" applyAlignment="1">
      <alignment vertical="center"/>
    </xf>
    <xf numFmtId="165" fontId="100" fillId="0" borderId="0" xfId="0" applyNumberFormat="1" applyFont="1" applyFill="1" applyBorder="1" applyAlignment="1">
      <alignment vertical="center"/>
    </xf>
    <xf numFmtId="165" fontId="101" fillId="0" borderId="0" xfId="0" applyNumberFormat="1" applyFont="1" applyFill="1" applyBorder="1" applyAlignment="1">
      <alignment vertical="center"/>
    </xf>
    <xf numFmtId="0" fontId="100" fillId="0" borderId="0" xfId="0" applyFont="1" applyFill="1" applyBorder="1" applyAlignment="1">
      <alignment vertical="center" wrapText="1"/>
    </xf>
    <xf numFmtId="0" fontId="100" fillId="0" borderId="0" xfId="0" applyFont="1" applyBorder="1" applyAlignment="1">
      <alignment vertical="center"/>
    </xf>
    <xf numFmtId="14" fontId="100" fillId="0" borderId="0" xfId="0" applyNumberFormat="1" applyFont="1" applyBorder="1" applyAlignment="1">
      <alignment vertical="center"/>
    </xf>
    <xf numFmtId="165" fontId="100" fillId="0" borderId="0" xfId="0" applyNumberFormat="1" applyFont="1" applyBorder="1" applyAlignment="1">
      <alignment vertical="center" wrapText="1"/>
    </xf>
    <xf numFmtId="0" fontId="100" fillId="0" borderId="0" xfId="0" applyNumberFormat="1" applyFont="1" applyBorder="1" applyAlignment="1">
      <alignment vertical="center"/>
    </xf>
    <xf numFmtId="165" fontId="100" fillId="0" borderId="0" xfId="0" applyNumberFormat="1" applyFont="1" applyBorder="1" applyAlignment="1">
      <alignment vertical="center"/>
    </xf>
    <xf numFmtId="165" fontId="101" fillId="0" borderId="0" xfId="0" applyNumberFormat="1" applyFont="1" applyBorder="1" applyAlignment="1">
      <alignment vertical="center"/>
    </xf>
    <xf numFmtId="0" fontId="100" fillId="0" borderId="0" xfId="0" applyFont="1" applyBorder="1" applyAlignment="1">
      <alignment vertical="center" wrapText="1"/>
    </xf>
    <xf numFmtId="0" fontId="102" fillId="0" borderId="0" xfId="0" applyFont="1" applyFill="1" applyBorder="1" applyAlignment="1">
      <alignment horizontal="center" vertical="center" textRotation="90" wrapText="1"/>
    </xf>
    <xf numFmtId="0" fontId="0" fillId="0" borderId="0" xfId="0" applyFill="1" applyBorder="1"/>
    <xf numFmtId="0" fontId="102" fillId="62" borderId="0" xfId="0" applyFont="1" applyFill="1" applyBorder="1" applyAlignment="1">
      <alignment horizontal="center" vertical="center" textRotation="90" wrapText="1"/>
    </xf>
    <xf numFmtId="0" fontId="0" fillId="0" borderId="0" xfId="0" applyFill="1" applyBorder="1" applyAlignment="1">
      <alignment horizontal="center" vertical="center"/>
    </xf>
    <xf numFmtId="14" fontId="100" fillId="64" borderId="0" xfId="0" applyNumberFormat="1" applyFont="1" applyFill="1" applyBorder="1" applyAlignment="1">
      <alignment vertical="center"/>
    </xf>
    <xf numFmtId="14" fontId="103" fillId="64" borderId="0" xfId="0" applyNumberFormat="1" applyFont="1" applyFill="1" applyBorder="1" applyAlignment="1">
      <alignment vertical="center"/>
    </xf>
    <xf numFmtId="0" fontId="100" fillId="0" borderId="0" xfId="0" applyFont="1" applyFill="1" applyBorder="1" applyAlignment="1">
      <alignment horizontal="center" vertical="center"/>
    </xf>
    <xf numFmtId="0" fontId="0" fillId="0" borderId="0" xfId="0" applyFill="1" applyBorder="1" applyAlignment="1">
      <alignment horizontal="center"/>
    </xf>
    <xf numFmtId="0" fontId="100" fillId="64" borderId="0" xfId="0" applyFont="1" applyFill="1" applyBorder="1" applyAlignment="1">
      <alignment horizontal="center" vertical="center"/>
    </xf>
    <xf numFmtId="0" fontId="100" fillId="64" borderId="0" xfId="0" applyFont="1" applyFill="1" applyBorder="1" applyAlignment="1">
      <alignment vertical="center"/>
    </xf>
    <xf numFmtId="165" fontId="2" fillId="63" borderId="0" xfId="2771" quotePrefix="1" applyNumberFormat="1" applyFont="1" applyFill="1" applyBorder="1" applyAlignment="1">
      <alignment horizontal="center" vertical="center"/>
    </xf>
    <xf numFmtId="165" fontId="2" fillId="63" borderId="0" xfId="2771" quotePrefix="1" applyNumberFormat="1" applyFill="1" applyBorder="1" applyAlignment="1">
      <alignment horizontal="center" vertical="center"/>
    </xf>
    <xf numFmtId="6" fontId="2" fillId="0" borderId="14" xfId="1700" applyNumberFormat="1" applyFill="1" applyBorder="1" applyAlignment="1">
      <alignment horizontal="center" vertical="center"/>
    </xf>
    <xf numFmtId="10" fontId="2" fillId="0" borderId="14" xfId="2771" applyNumberFormat="1" applyFont="1" applyFill="1" applyBorder="1" applyAlignment="1">
      <alignment horizontal="center" vertical="center"/>
    </xf>
    <xf numFmtId="165" fontId="2" fillId="0" borderId="14" xfId="2771" applyNumberFormat="1" applyFont="1" applyFill="1" applyBorder="1" applyAlignment="1">
      <alignment horizontal="center" vertical="center"/>
    </xf>
    <xf numFmtId="165" fontId="2" fillId="63" borderId="14" xfId="2771" quotePrefix="1" applyNumberFormat="1" applyFont="1" applyFill="1" applyBorder="1" applyAlignment="1">
      <alignment horizontal="center" vertical="center"/>
    </xf>
    <xf numFmtId="9" fontId="2" fillId="0" borderId="14" xfId="2771" applyNumberFormat="1" applyFill="1" applyBorder="1" applyAlignment="1">
      <alignment horizontal="center" vertical="center"/>
    </xf>
    <xf numFmtId="9" fontId="2" fillId="0" borderId="14" xfId="2771" applyNumberFormat="1" applyFont="1" applyFill="1" applyBorder="1" applyAlignment="1">
      <alignment horizontal="center" vertical="center"/>
    </xf>
    <xf numFmtId="6" fontId="2" fillId="0" borderId="14" xfId="1700" applyNumberFormat="1" applyFont="1" applyFill="1" applyBorder="1" applyAlignment="1">
      <alignment vertical="center"/>
    </xf>
    <xf numFmtId="6" fontId="2" fillId="0" borderId="14" xfId="1700" applyNumberFormat="1" applyFont="1" applyFill="1" applyBorder="1" applyAlignment="1">
      <alignment horizontal="center" vertical="center"/>
    </xf>
    <xf numFmtId="10" fontId="2" fillId="0" borderId="14" xfId="2771" applyNumberFormat="1" applyFont="1" applyBorder="1" applyAlignment="1">
      <alignment horizontal="center" vertical="center"/>
    </xf>
    <xf numFmtId="10" fontId="2" fillId="0" borderId="14" xfId="2771" applyNumberFormat="1" applyBorder="1" applyAlignment="1">
      <alignment horizontal="center" vertical="center"/>
    </xf>
    <xf numFmtId="10" fontId="2" fillId="0" borderId="27" xfId="2771" applyNumberFormat="1" applyBorder="1" applyAlignment="1">
      <alignment horizontal="center" vertical="center"/>
    </xf>
    <xf numFmtId="165" fontId="2" fillId="63" borderId="14" xfId="2771" quotePrefix="1" applyNumberFormat="1" applyFill="1" applyBorder="1" applyAlignment="1">
      <alignment horizontal="center" vertical="center"/>
    </xf>
    <xf numFmtId="0" fontId="4" fillId="62" borderId="20" xfId="1700" quotePrefix="1" applyFont="1" applyFill="1" applyBorder="1" applyAlignment="1">
      <alignment horizontal="center" vertical="center" wrapText="1"/>
    </xf>
    <xf numFmtId="0" fontId="4" fillId="66" borderId="20" xfId="1700" quotePrefix="1" applyFont="1" applyFill="1" applyBorder="1" applyAlignment="1">
      <alignment horizontal="center" vertical="center" wrapText="1"/>
    </xf>
    <xf numFmtId="0" fontId="102" fillId="73" borderId="20" xfId="0" applyFont="1" applyFill="1" applyBorder="1" applyAlignment="1">
      <alignment horizontal="center" vertical="center" textRotation="90" wrapText="1"/>
    </xf>
    <xf numFmtId="14" fontId="102" fillId="73" borderId="20" xfId="0" applyNumberFormat="1" applyFont="1" applyFill="1" applyBorder="1" applyAlignment="1">
      <alignment horizontal="center" vertical="center" textRotation="90" wrapText="1"/>
    </xf>
    <xf numFmtId="0" fontId="102" fillId="73" borderId="20" xfId="0" applyNumberFormat="1" applyFont="1" applyFill="1" applyBorder="1" applyAlignment="1">
      <alignment horizontal="center" vertical="center" textRotation="90" wrapText="1"/>
    </xf>
    <xf numFmtId="165" fontId="102" fillId="73" borderId="20" xfId="0" applyNumberFormat="1" applyFont="1" applyFill="1" applyBorder="1" applyAlignment="1">
      <alignment horizontal="center" vertical="center" textRotation="90" wrapText="1"/>
    </xf>
    <xf numFmtId="0" fontId="100" fillId="0" borderId="0" xfId="0" applyFont="1" applyAlignment="1">
      <alignment horizontal="center" vertical="center"/>
    </xf>
    <xf numFmtId="0" fontId="100" fillId="0" borderId="0" xfId="0" applyFont="1"/>
    <xf numFmtId="14" fontId="100" fillId="0" borderId="0" xfId="0" applyNumberFormat="1" applyFont="1"/>
    <xf numFmtId="3" fontId="102" fillId="73" borderId="20" xfId="0" applyNumberFormat="1" applyFont="1" applyFill="1" applyBorder="1" applyAlignment="1">
      <alignment horizontal="center" vertical="center" textRotation="90" wrapText="1"/>
    </xf>
    <xf numFmtId="3" fontId="100" fillId="0" borderId="0" xfId="0" applyNumberFormat="1" applyFont="1"/>
    <xf numFmtId="165" fontId="100" fillId="0" borderId="0" xfId="0" applyNumberFormat="1" applyFont="1"/>
    <xf numFmtId="0" fontId="4" fillId="0" borderId="55" xfId="1700" quotePrefix="1" applyFont="1" applyBorder="1" applyAlignment="1">
      <alignment horizontal="center" vertical="center" wrapText="1"/>
    </xf>
    <xf numFmtId="165" fontId="2" fillId="63" borderId="30" xfId="2771" quotePrefix="1" applyNumberFormat="1" applyFill="1" applyBorder="1" applyAlignment="1">
      <alignment horizontal="center" vertical="center"/>
    </xf>
    <xf numFmtId="165" fontId="2" fillId="63" borderId="26" xfId="2771" quotePrefix="1" applyNumberFormat="1" applyFill="1" applyBorder="1" applyAlignment="1">
      <alignment horizontal="center" vertical="center"/>
    </xf>
    <xf numFmtId="0" fontId="4" fillId="0" borderId="23" xfId="1700" quotePrefix="1" applyFont="1" applyFill="1" applyBorder="1" applyAlignment="1">
      <alignment horizontal="center" vertical="center" wrapText="1"/>
    </xf>
    <xf numFmtId="0" fontId="5" fillId="32" borderId="58" xfId="1700" applyFont="1" applyFill="1" applyBorder="1" applyAlignment="1">
      <alignment horizontal="centerContinuous" vertical="center"/>
    </xf>
    <xf numFmtId="0" fontId="4" fillId="0" borderId="58" xfId="1700" quotePrefix="1" applyFont="1" applyBorder="1" applyAlignment="1">
      <alignment horizontal="center" vertical="center" wrapText="1"/>
    </xf>
    <xf numFmtId="14" fontId="0" fillId="0" borderId="0" xfId="0" applyNumberFormat="1" applyBorder="1"/>
    <xf numFmtId="0" fontId="4" fillId="0" borderId="0" xfId="1700" quotePrefix="1" applyFont="1" applyBorder="1" applyAlignment="1">
      <alignment horizontal="center" vertical="center" wrapText="1"/>
    </xf>
    <xf numFmtId="0" fontId="2" fillId="0" borderId="29" xfId="1700" applyBorder="1"/>
    <xf numFmtId="0" fontId="100" fillId="0" borderId="20" xfId="0" applyFont="1" applyFill="1" applyBorder="1" applyAlignment="1">
      <alignment vertical="center"/>
    </xf>
    <xf numFmtId="0" fontId="100" fillId="0" borderId="20" xfId="0" applyFont="1" applyFill="1" applyBorder="1" applyAlignment="1">
      <alignment horizontal="center" vertical="center"/>
    </xf>
    <xf numFmtId="14" fontId="100" fillId="0" borderId="20" xfId="0" applyNumberFormat="1" applyFont="1" applyFill="1" applyBorder="1" applyAlignment="1">
      <alignment vertical="center"/>
    </xf>
    <xf numFmtId="165" fontId="100" fillId="0" borderId="20" xfId="0" applyNumberFormat="1" applyFont="1" applyFill="1" applyBorder="1" applyAlignment="1">
      <alignment vertical="center" wrapText="1"/>
    </xf>
    <xf numFmtId="0" fontId="100" fillId="0" borderId="20" xfId="0" applyNumberFormat="1" applyFont="1" applyFill="1" applyBorder="1" applyAlignment="1">
      <alignment vertical="center"/>
    </xf>
    <xf numFmtId="165" fontId="100" fillId="0" borderId="20" xfId="0" applyNumberFormat="1" applyFont="1" applyFill="1" applyBorder="1" applyAlignment="1">
      <alignment vertical="center"/>
    </xf>
    <xf numFmtId="165" fontId="101" fillId="0" borderId="20" xfId="0" applyNumberFormat="1" applyFont="1" applyFill="1" applyBorder="1" applyAlignment="1">
      <alignment vertical="center"/>
    </xf>
    <xf numFmtId="0" fontId="100" fillId="0" borderId="20" xfId="0" applyFont="1" applyFill="1" applyBorder="1" applyAlignment="1">
      <alignment vertical="center" wrapText="1"/>
    </xf>
    <xf numFmtId="165" fontId="104" fillId="0" borderId="20" xfId="0" applyNumberFormat="1" applyFont="1" applyFill="1" applyBorder="1" applyAlignment="1">
      <alignment vertical="center"/>
    </xf>
    <xf numFmtId="0" fontId="100" fillId="0" borderId="0" xfId="0" applyFont="1" applyFill="1" applyAlignment="1">
      <alignment vertical="center"/>
    </xf>
    <xf numFmtId="0" fontId="102" fillId="62" borderId="20" xfId="0" applyFont="1" applyFill="1" applyBorder="1" applyAlignment="1">
      <alignment horizontal="center" vertical="center" textRotation="90" wrapText="1"/>
    </xf>
    <xf numFmtId="0" fontId="0" fillId="0" borderId="0" xfId="0" applyAlignment="1">
      <alignment horizontal="center"/>
    </xf>
    <xf numFmtId="14" fontId="104" fillId="0" borderId="20" xfId="0" applyNumberFormat="1" applyFont="1" applyFill="1" applyBorder="1" applyAlignment="1">
      <alignment vertical="center"/>
    </xf>
    <xf numFmtId="14" fontId="102" fillId="64" borderId="20" xfId="0" applyNumberFormat="1" applyFont="1" applyFill="1" applyBorder="1" applyAlignment="1">
      <alignment horizontal="center" vertical="center" textRotation="90" wrapText="1"/>
    </xf>
    <xf numFmtId="0" fontId="100" fillId="64" borderId="20" xfId="0" applyFont="1" applyFill="1" applyBorder="1" applyAlignment="1">
      <alignment horizontal="center" vertical="center"/>
    </xf>
    <xf numFmtId="0" fontId="100" fillId="62" borderId="20" xfId="0" applyFont="1" applyFill="1" applyBorder="1" applyAlignment="1">
      <alignment vertical="center"/>
    </xf>
    <xf numFmtId="165" fontId="2" fillId="63" borderId="26" xfId="2771" quotePrefix="1" applyNumberFormat="1" applyFont="1" applyFill="1" applyBorder="1" applyAlignment="1">
      <alignment horizontal="center" vertical="center"/>
    </xf>
    <xf numFmtId="0" fontId="4" fillId="0" borderId="47" xfId="1700" quotePrefix="1" applyFont="1" applyFill="1" applyBorder="1" applyAlignment="1">
      <alignment horizontal="center" vertical="center" wrapText="1"/>
    </xf>
    <xf numFmtId="165" fontId="2" fillId="63" borderId="14" xfId="2771" applyNumberFormat="1" applyFill="1" applyBorder="1" applyAlignment="1">
      <alignment horizontal="center" vertical="center"/>
    </xf>
    <xf numFmtId="164" fontId="2" fillId="0" borderId="14" xfId="1700" quotePrefix="1" applyNumberFormat="1" applyFill="1" applyBorder="1" applyAlignment="1">
      <alignment horizontal="center" vertical="center"/>
    </xf>
    <xf numFmtId="0" fontId="2" fillId="0" borderId="27" xfId="1700" applyFont="1" applyFill="1" applyBorder="1" applyAlignment="1">
      <alignment horizontal="left" vertical="center" wrapText="1"/>
    </xf>
    <xf numFmtId="0" fontId="2" fillId="0" borderId="14" xfId="1700" quotePrefix="1" applyFont="1" applyFill="1" applyBorder="1" applyAlignment="1">
      <alignment horizontal="center" vertical="center"/>
    </xf>
    <xf numFmtId="165" fontId="2" fillId="63" borderId="30" xfId="2771" quotePrefix="1" applyNumberFormat="1" applyFont="1" applyFill="1" applyBorder="1" applyAlignment="1">
      <alignment horizontal="center" vertical="center"/>
    </xf>
    <xf numFmtId="16" fontId="2" fillId="0" borderId="30" xfId="1700" quotePrefix="1" applyNumberFormat="1" applyFont="1" applyBorder="1" applyAlignment="1">
      <alignment horizontal="center" vertical="center"/>
    </xf>
    <xf numFmtId="16" fontId="2" fillId="0" borderId="30" xfId="1700" applyNumberFormat="1" applyFont="1" applyBorder="1" applyAlignment="1">
      <alignment horizontal="center" vertical="center"/>
    </xf>
    <xf numFmtId="16" fontId="2" fillId="0" borderId="26" xfId="1700" applyNumberFormat="1" applyFont="1" applyFill="1" applyBorder="1" applyAlignment="1">
      <alignment horizontal="center" vertical="center"/>
    </xf>
    <xf numFmtId="0" fontId="105" fillId="74" borderId="20" xfId="0" applyFont="1" applyFill="1" applyBorder="1" applyAlignment="1">
      <alignment horizontal="center" vertical="center" textRotation="90" wrapText="1"/>
    </xf>
    <xf numFmtId="0" fontId="105" fillId="74" borderId="20" xfId="0" applyNumberFormat="1" applyFont="1" applyFill="1" applyBorder="1" applyAlignment="1">
      <alignment horizontal="center" vertical="center" textRotation="90" wrapText="1"/>
    </xf>
    <xf numFmtId="14" fontId="105" fillId="74" borderId="20" xfId="0" applyNumberFormat="1" applyFont="1" applyFill="1" applyBorder="1" applyAlignment="1">
      <alignment horizontal="center" vertical="center" textRotation="90" wrapText="1"/>
    </xf>
    <xf numFmtId="166" fontId="105" fillId="74" borderId="20" xfId="0" applyNumberFormat="1" applyFont="1" applyFill="1" applyBorder="1" applyAlignment="1">
      <alignment horizontal="center" vertical="center" textRotation="90" wrapText="1"/>
    </xf>
    <xf numFmtId="1" fontId="105" fillId="74" borderId="20" xfId="2922" applyNumberFormat="1" applyFont="1" applyFill="1" applyBorder="1" applyAlignment="1">
      <alignment horizontal="center" vertical="center" textRotation="90" wrapText="1"/>
    </xf>
    <xf numFmtId="165" fontId="105" fillId="74" borderId="20" xfId="0" applyNumberFormat="1" applyFont="1" applyFill="1" applyBorder="1" applyAlignment="1">
      <alignment horizontal="center" vertical="center" textRotation="90" wrapText="1"/>
    </xf>
    <xf numFmtId="166" fontId="106" fillId="74" borderId="20" xfId="0" applyNumberFormat="1" applyFont="1" applyFill="1" applyBorder="1" applyAlignment="1">
      <alignment horizontal="center" vertical="center" textRotation="90" wrapText="1"/>
    </xf>
    <xf numFmtId="165" fontId="105" fillId="74" borderId="20" xfId="2922" applyNumberFormat="1" applyFont="1" applyFill="1" applyBorder="1" applyAlignment="1">
      <alignment horizontal="center" vertical="center" textRotation="90" wrapText="1"/>
    </xf>
    <xf numFmtId="0" fontId="106" fillId="74" borderId="20" xfId="0" applyFont="1" applyFill="1" applyBorder="1" applyAlignment="1">
      <alignment horizontal="center" vertical="center" textRotation="90" wrapText="1"/>
    </xf>
    <xf numFmtId="0" fontId="107" fillId="0" borderId="0" xfId="0" applyFont="1"/>
    <xf numFmtId="0" fontId="107" fillId="0" borderId="20" xfId="0" applyFont="1" applyBorder="1" applyAlignment="1">
      <alignment horizontal="center" vertical="center" wrapText="1"/>
    </xf>
    <xf numFmtId="0" fontId="107" fillId="0" borderId="20" xfId="0" applyNumberFormat="1" applyFont="1" applyBorder="1" applyAlignment="1">
      <alignment horizontal="center" vertical="center" wrapText="1"/>
    </xf>
    <xf numFmtId="0" fontId="107" fillId="0" borderId="20" xfId="0" applyFont="1" applyBorder="1" applyAlignment="1">
      <alignment vertical="center" wrapText="1"/>
    </xf>
    <xf numFmtId="14" fontId="107" fillId="0" borderId="20" xfId="0" applyNumberFormat="1" applyFont="1" applyBorder="1" applyAlignment="1">
      <alignment vertical="center" wrapText="1"/>
    </xf>
    <xf numFmtId="14" fontId="107" fillId="0" borderId="20" xfId="0" applyNumberFormat="1" applyFont="1" applyBorder="1" applyAlignment="1">
      <alignment vertical="center"/>
    </xf>
    <xf numFmtId="14" fontId="107" fillId="0" borderId="20" xfId="0" applyNumberFormat="1" applyFont="1" applyBorder="1" applyAlignment="1">
      <alignment horizontal="center" vertical="center"/>
    </xf>
    <xf numFmtId="14" fontId="107" fillId="0" borderId="20" xfId="0" applyNumberFormat="1" applyFont="1" applyBorder="1" applyAlignment="1">
      <alignment horizontal="center" vertical="center" wrapText="1"/>
    </xf>
    <xf numFmtId="165" fontId="107" fillId="0" borderId="20" xfId="0" applyNumberFormat="1" applyFont="1" applyBorder="1" applyAlignment="1">
      <alignment vertical="center"/>
    </xf>
    <xf numFmtId="1" fontId="107" fillId="0" borderId="20" xfId="0" applyNumberFormat="1" applyFont="1" applyBorder="1" applyAlignment="1">
      <alignment vertical="center"/>
    </xf>
    <xf numFmtId="165" fontId="107" fillId="0" borderId="20" xfId="0" applyNumberFormat="1" applyFont="1" applyBorder="1" applyAlignment="1">
      <alignment vertical="center" wrapText="1"/>
    </xf>
    <xf numFmtId="6" fontId="107" fillId="0" borderId="20" xfId="0" applyNumberFormat="1" applyFont="1" applyBorder="1" applyAlignment="1">
      <alignment vertical="center"/>
    </xf>
    <xf numFmtId="165" fontId="107" fillId="0" borderId="20" xfId="2922" applyNumberFormat="1" applyFont="1" applyBorder="1" applyAlignment="1">
      <alignment vertical="center"/>
    </xf>
    <xf numFmtId="0" fontId="107" fillId="0" borderId="20" xfId="0" applyFont="1" applyBorder="1" applyAlignment="1">
      <alignment vertical="center"/>
    </xf>
    <xf numFmtId="0" fontId="107" fillId="0" borderId="20" xfId="0" applyFont="1" applyBorder="1" applyAlignment="1">
      <alignment horizontal="center" vertical="center"/>
    </xf>
    <xf numFmtId="0" fontId="107" fillId="0" borderId="0" xfId="0" applyFont="1" applyAlignment="1">
      <alignment vertical="center"/>
    </xf>
    <xf numFmtId="0" fontId="108" fillId="0" borderId="20" xfId="0" applyFont="1" applyBorder="1" applyAlignment="1">
      <alignment horizontal="center" vertical="center" wrapText="1"/>
    </xf>
    <xf numFmtId="14" fontId="108" fillId="0" borderId="20" xfId="0" applyNumberFormat="1" applyFont="1" applyFill="1" applyBorder="1" applyAlignment="1">
      <alignment horizontal="center" vertical="center"/>
    </xf>
    <xf numFmtId="9" fontId="107" fillId="0" borderId="20" xfId="2923" applyFont="1" applyBorder="1" applyAlignment="1">
      <alignment vertical="center"/>
    </xf>
    <xf numFmtId="0" fontId="107" fillId="0" borderId="55" xfId="0" applyFont="1" applyBorder="1" applyAlignment="1">
      <alignment horizontal="center" vertical="center"/>
    </xf>
    <xf numFmtId="0" fontId="108" fillId="0" borderId="20" xfId="0" applyFont="1" applyBorder="1" applyAlignment="1">
      <alignment vertical="center" wrapText="1"/>
    </xf>
    <xf numFmtId="14" fontId="108" fillId="0" borderId="20" xfId="0" applyNumberFormat="1" applyFont="1" applyBorder="1" applyAlignment="1">
      <alignment horizontal="center" vertical="center" wrapText="1"/>
    </xf>
    <xf numFmtId="1" fontId="107" fillId="0" borderId="20" xfId="0" applyNumberFormat="1" applyFont="1" applyBorder="1" applyAlignment="1">
      <alignment vertical="center" wrapText="1"/>
    </xf>
    <xf numFmtId="6" fontId="107" fillId="0" borderId="20" xfId="0" applyNumberFormat="1" applyFont="1" applyBorder="1" applyAlignment="1">
      <alignment vertical="center" wrapText="1"/>
    </xf>
    <xf numFmtId="165" fontId="107" fillId="0" borderId="20" xfId="2922" applyNumberFormat="1" applyFont="1" applyBorder="1" applyAlignment="1">
      <alignment vertical="center" wrapText="1"/>
    </xf>
    <xf numFmtId="0" fontId="107" fillId="0" borderId="55" xfId="0" applyFont="1" applyBorder="1" applyAlignment="1">
      <alignment horizontal="center" vertical="center" wrapText="1"/>
    </xf>
    <xf numFmtId="14" fontId="108" fillId="0" borderId="20" xfId="0" applyNumberFormat="1" applyFont="1" applyBorder="1" applyAlignment="1">
      <alignment horizontal="center" vertical="center"/>
    </xf>
    <xf numFmtId="9" fontId="107" fillId="64" borderId="20" xfId="2923" applyFont="1" applyFill="1" applyBorder="1" applyAlignment="1">
      <alignment vertical="center"/>
    </xf>
    <xf numFmtId="6" fontId="109" fillId="0" borderId="20" xfId="0" applyNumberFormat="1" applyFont="1" applyBorder="1" applyAlignment="1">
      <alignment vertical="center"/>
    </xf>
    <xf numFmtId="0" fontId="110" fillId="0" borderId="20" xfId="0" applyFont="1" applyBorder="1" applyAlignment="1">
      <alignment horizontal="center" vertical="center" wrapText="1"/>
    </xf>
    <xf numFmtId="0" fontId="110" fillId="0" borderId="20" xfId="0" applyNumberFormat="1" applyFont="1" applyBorder="1" applyAlignment="1">
      <alignment horizontal="center" vertical="center" wrapText="1"/>
    </xf>
    <xf numFmtId="0" fontId="110" fillId="0" borderId="20" xfId="0" applyFont="1" applyBorder="1" applyAlignment="1">
      <alignment vertical="center" wrapText="1"/>
    </xf>
    <xf numFmtId="14" fontId="110" fillId="0" borderId="20" xfId="0" applyNumberFormat="1" applyFont="1" applyBorder="1" applyAlignment="1">
      <alignment vertical="center" wrapText="1"/>
    </xf>
    <xf numFmtId="14" fontId="110" fillId="0" borderId="20" xfId="0" applyNumberFormat="1" applyFont="1" applyBorder="1" applyAlignment="1">
      <alignment vertical="center"/>
    </xf>
    <xf numFmtId="14" fontId="110" fillId="0" borderId="20" xfId="0" applyNumberFormat="1" applyFont="1" applyBorder="1" applyAlignment="1">
      <alignment horizontal="center" vertical="center"/>
    </xf>
    <xf numFmtId="14" fontId="110" fillId="0" borderId="20" xfId="0" applyNumberFormat="1" applyFont="1" applyBorder="1" applyAlignment="1">
      <alignment horizontal="center" vertical="center" wrapText="1"/>
    </xf>
    <xf numFmtId="165" fontId="110" fillId="0" borderId="20" xfId="0" applyNumberFormat="1" applyFont="1" applyBorder="1" applyAlignment="1">
      <alignment vertical="center"/>
    </xf>
    <xf numFmtId="1" fontId="110" fillId="0" borderId="20" xfId="0" applyNumberFormat="1" applyFont="1" applyBorder="1" applyAlignment="1">
      <alignment vertical="center"/>
    </xf>
    <xf numFmtId="165" fontId="110" fillId="0" borderId="20" xfId="0" applyNumberFormat="1" applyFont="1" applyBorder="1" applyAlignment="1">
      <alignment vertical="center" wrapText="1"/>
    </xf>
    <xf numFmtId="6" fontId="110" fillId="0" borderId="20" xfId="0" applyNumberFormat="1" applyFont="1" applyBorder="1" applyAlignment="1">
      <alignment vertical="center"/>
    </xf>
    <xf numFmtId="9" fontId="110" fillId="0" borderId="20" xfId="2923" applyFont="1" applyBorder="1" applyAlignment="1">
      <alignment vertical="center"/>
    </xf>
    <xf numFmtId="165" fontId="110" fillId="0" borderId="20" xfId="2922" applyNumberFormat="1" applyFont="1" applyBorder="1" applyAlignment="1">
      <alignment vertical="center"/>
    </xf>
    <xf numFmtId="0" fontId="110" fillId="0" borderId="20" xfId="0" applyFont="1" applyBorder="1" applyAlignment="1">
      <alignment vertical="center"/>
    </xf>
    <xf numFmtId="0" fontId="110" fillId="0" borderId="20" xfId="0" applyFont="1" applyBorder="1" applyAlignment="1">
      <alignment horizontal="center" vertical="center"/>
    </xf>
    <xf numFmtId="0" fontId="110" fillId="0" borderId="55" xfId="0" applyFont="1" applyBorder="1" applyAlignment="1">
      <alignment horizontal="center" vertical="center"/>
    </xf>
    <xf numFmtId="0" fontId="107" fillId="0" borderId="0" xfId="0" applyNumberFormat="1" applyFont="1"/>
    <xf numFmtId="14" fontId="106" fillId="64" borderId="20" xfId="0" applyNumberFormat="1" applyFont="1" applyFill="1" applyBorder="1" applyAlignment="1">
      <alignment horizontal="center" vertical="center" textRotation="90" wrapText="1"/>
    </xf>
    <xf numFmtId="0" fontId="105" fillId="62" borderId="20" xfId="0" applyNumberFormat="1" applyFont="1" applyFill="1" applyBorder="1" applyAlignment="1">
      <alignment horizontal="center" vertical="center" textRotation="90" wrapText="1"/>
    </xf>
    <xf numFmtId="14" fontId="102" fillId="62" borderId="20" xfId="0" applyNumberFormat="1" applyFont="1" applyFill="1" applyBorder="1" applyAlignment="1">
      <alignment horizontal="center" vertical="center" textRotation="90" wrapText="1"/>
    </xf>
    <xf numFmtId="0" fontId="107" fillId="64" borderId="20" xfId="0" applyFont="1" applyFill="1" applyBorder="1" applyAlignment="1">
      <alignment horizontal="center" vertical="center" wrapText="1"/>
    </xf>
    <xf numFmtId="0" fontId="107" fillId="0" borderId="20" xfId="0" applyFont="1" applyFill="1" applyBorder="1" applyAlignment="1">
      <alignment horizontal="center" vertical="center" wrapText="1"/>
    </xf>
    <xf numFmtId="0" fontId="107" fillId="69" borderId="20" xfId="0" applyFont="1" applyFill="1" applyBorder="1" applyAlignment="1">
      <alignment horizontal="center" vertical="center" wrapText="1"/>
    </xf>
    <xf numFmtId="0" fontId="111" fillId="73" borderId="20" xfId="0" applyFont="1" applyFill="1" applyBorder="1" applyAlignment="1">
      <alignment horizontal="center" vertical="center" textRotation="90" wrapText="1"/>
    </xf>
    <xf numFmtId="0" fontId="111" fillId="66" borderId="20" xfId="0" applyFont="1" applyFill="1" applyBorder="1" applyAlignment="1">
      <alignment horizontal="center" vertical="center" textRotation="90" wrapText="1"/>
    </xf>
    <xf numFmtId="14" fontId="111" fillId="73" borderId="20" xfId="0" applyNumberFormat="1" applyFont="1" applyFill="1" applyBorder="1" applyAlignment="1">
      <alignment horizontal="center" vertical="center" textRotation="90" wrapText="1"/>
    </xf>
    <xf numFmtId="165" fontId="111" fillId="73" borderId="20" xfId="0" applyNumberFormat="1" applyFont="1" applyFill="1" applyBorder="1" applyAlignment="1">
      <alignment horizontal="center" vertical="center" textRotation="90" wrapText="1"/>
    </xf>
    <xf numFmtId="0" fontId="111" fillId="73" borderId="20" xfId="0" applyNumberFormat="1" applyFont="1" applyFill="1" applyBorder="1" applyAlignment="1">
      <alignment horizontal="center" vertical="center" textRotation="90" wrapText="1"/>
    </xf>
    <xf numFmtId="44" fontId="111" fillId="73" borderId="20" xfId="2922" applyFont="1" applyFill="1" applyBorder="1" applyAlignment="1">
      <alignment horizontal="center" vertical="center" textRotation="90" wrapText="1"/>
    </xf>
    <xf numFmtId="0" fontId="111" fillId="64" borderId="20" xfId="0" applyFont="1" applyFill="1" applyBorder="1" applyAlignment="1">
      <alignment horizontal="center" vertical="center" textRotation="90" wrapText="1"/>
    </xf>
    <xf numFmtId="0" fontId="112" fillId="0" borderId="0" xfId="0" applyFont="1" applyAlignment="1">
      <alignment vertical="center"/>
    </xf>
    <xf numFmtId="0" fontId="113" fillId="0" borderId="0" xfId="0" applyFont="1" applyAlignment="1">
      <alignment vertical="center"/>
    </xf>
    <xf numFmtId="0" fontId="113" fillId="0" borderId="0" xfId="0" applyFont="1" applyFill="1" applyAlignment="1">
      <alignment vertical="center"/>
    </xf>
    <xf numFmtId="0" fontId="113" fillId="0" borderId="0" xfId="0" applyFont="1" applyAlignment="1">
      <alignment vertical="center" wrapText="1"/>
    </xf>
    <xf numFmtId="14" fontId="113" fillId="0" borderId="0" xfId="0" applyNumberFormat="1" applyFont="1" applyAlignment="1">
      <alignment horizontal="center" vertical="center"/>
    </xf>
    <xf numFmtId="14" fontId="113" fillId="0" borderId="0" xfId="0" applyNumberFormat="1" applyFont="1" applyAlignment="1">
      <alignment vertical="center"/>
    </xf>
    <xf numFmtId="14" fontId="113" fillId="0" borderId="0" xfId="0" applyNumberFormat="1" applyFont="1" applyAlignment="1">
      <alignment vertical="center" wrapText="1"/>
    </xf>
    <xf numFmtId="165" fontId="113" fillId="0" borderId="0" xfId="0" applyNumberFormat="1" applyFont="1" applyAlignment="1">
      <alignment vertical="center"/>
    </xf>
    <xf numFmtId="6" fontId="112" fillId="0" borderId="0" xfId="2922" applyNumberFormat="1" applyFont="1" applyAlignment="1">
      <alignment vertical="center"/>
    </xf>
    <xf numFmtId="0" fontId="113" fillId="0" borderId="0" xfId="0" applyFont="1" applyAlignment="1">
      <alignment horizontal="center" vertical="center" wrapText="1"/>
    </xf>
    <xf numFmtId="0" fontId="113" fillId="0" borderId="0" xfId="0" applyFont="1" applyAlignment="1">
      <alignment horizontal="center" vertical="center"/>
    </xf>
    <xf numFmtId="0" fontId="112" fillId="70" borderId="0" xfId="0" applyFont="1" applyFill="1" applyAlignment="1">
      <alignment horizontal="center" vertical="center"/>
    </xf>
    <xf numFmtId="6" fontId="112" fillId="0" borderId="0" xfId="2922" applyNumberFormat="1" applyFont="1" applyAlignment="1">
      <alignment vertical="center" wrapText="1"/>
    </xf>
    <xf numFmtId="0" fontId="113" fillId="0" borderId="0" xfId="0" applyFont="1" applyFill="1" applyAlignment="1">
      <alignment vertical="center" wrapText="1"/>
    </xf>
    <xf numFmtId="14" fontId="113" fillId="0" borderId="0" xfId="0" applyNumberFormat="1" applyFont="1" applyFill="1" applyAlignment="1">
      <alignment horizontal="center" vertical="center"/>
    </xf>
    <xf numFmtId="14" fontId="113" fillId="0" borderId="0" xfId="0" applyNumberFormat="1" applyFont="1" applyFill="1" applyAlignment="1">
      <alignment vertical="center"/>
    </xf>
    <xf numFmtId="14" fontId="113" fillId="0" borderId="0" xfId="0" applyNumberFormat="1" applyFont="1" applyFill="1" applyAlignment="1">
      <alignment vertical="center" wrapText="1"/>
    </xf>
    <xf numFmtId="165" fontId="113" fillId="0" borderId="0" xfId="0" applyNumberFormat="1" applyFont="1" applyFill="1" applyAlignment="1">
      <alignment vertical="center"/>
    </xf>
    <xf numFmtId="6" fontId="112" fillId="0" borderId="0" xfId="2922" applyNumberFormat="1" applyFont="1" applyFill="1" applyAlignment="1">
      <alignment vertical="center" wrapText="1"/>
    </xf>
    <xf numFmtId="0" fontId="113" fillId="0" borderId="0" xfId="0" applyFont="1" applyFill="1" applyAlignment="1">
      <alignment horizontal="center" vertical="center" wrapText="1"/>
    </xf>
    <xf numFmtId="0" fontId="113" fillId="0" borderId="0" xfId="0" applyFont="1" applyFill="1" applyAlignment="1">
      <alignment horizontal="center" vertical="center"/>
    </xf>
    <xf numFmtId="165" fontId="112" fillId="0" borderId="0" xfId="0" applyNumberFormat="1" applyFont="1" applyFill="1" applyAlignment="1">
      <alignment vertical="center"/>
    </xf>
    <xf numFmtId="0" fontId="112" fillId="0" borderId="0" xfId="0" applyFont="1" applyFill="1" applyAlignment="1">
      <alignment vertical="center" wrapText="1"/>
    </xf>
    <xf numFmtId="165" fontId="112" fillId="0" borderId="0" xfId="0" applyNumberFormat="1" applyFont="1" applyAlignment="1">
      <alignment vertical="center"/>
    </xf>
    <xf numFmtId="0" fontId="113" fillId="70" borderId="0" xfId="0" applyFont="1" applyFill="1" applyAlignment="1">
      <alignment horizontal="center" vertical="center"/>
    </xf>
    <xf numFmtId="0" fontId="113" fillId="0" borderId="0" xfId="0" applyFont="1"/>
    <xf numFmtId="0" fontId="113" fillId="0" borderId="0" xfId="0" applyFont="1" applyFill="1"/>
    <xf numFmtId="0" fontId="113" fillId="0" borderId="0" xfId="0" applyFont="1" applyAlignment="1">
      <alignment wrapText="1"/>
    </xf>
    <xf numFmtId="0" fontId="113" fillId="0" borderId="0" xfId="0" applyFont="1" applyAlignment="1">
      <alignment horizontal="center"/>
    </xf>
    <xf numFmtId="14" fontId="113" fillId="0" borderId="0" xfId="0" applyNumberFormat="1" applyFont="1"/>
    <xf numFmtId="14" fontId="113" fillId="0" borderId="0" xfId="0" applyNumberFormat="1" applyFont="1" applyAlignment="1">
      <alignment wrapText="1"/>
    </xf>
    <xf numFmtId="165" fontId="113" fillId="0" borderId="0" xfId="0" applyNumberFormat="1" applyFont="1"/>
    <xf numFmtId="6" fontId="112" fillId="0" borderId="0" xfId="2922" applyNumberFormat="1" applyFont="1" applyAlignment="1">
      <alignment wrapText="1"/>
    </xf>
    <xf numFmtId="0" fontId="113" fillId="0" borderId="0" xfId="0" applyFont="1" applyAlignment="1">
      <alignment horizontal="center" wrapText="1"/>
    </xf>
    <xf numFmtId="14" fontId="112" fillId="0" borderId="0" xfId="0" applyNumberFormat="1" applyFont="1" applyAlignment="1">
      <alignment vertical="center"/>
    </xf>
    <xf numFmtId="0" fontId="112" fillId="0" borderId="0" xfId="0" applyFont="1" applyAlignment="1">
      <alignment horizontal="left" vertical="center"/>
    </xf>
    <xf numFmtId="0" fontId="112" fillId="0" borderId="0" xfId="0" applyFont="1" applyFill="1" applyAlignment="1">
      <alignment horizontal="left" vertical="center"/>
    </xf>
    <xf numFmtId="0" fontId="112" fillId="0" borderId="0" xfId="0" applyFont="1" applyAlignment="1">
      <alignment horizontal="left" vertical="center" wrapText="1"/>
    </xf>
    <xf numFmtId="14" fontId="112" fillId="0" borderId="0" xfId="0" applyNumberFormat="1" applyFont="1" applyAlignment="1">
      <alignment horizontal="left" vertical="center"/>
    </xf>
    <xf numFmtId="14" fontId="112" fillId="0" borderId="0" xfId="0" applyNumberFormat="1" applyFont="1" applyAlignment="1">
      <alignment horizontal="left" vertical="center" wrapText="1"/>
    </xf>
    <xf numFmtId="165" fontId="112" fillId="0" borderId="0" xfId="0" applyNumberFormat="1" applyFont="1" applyAlignment="1">
      <alignment horizontal="right" vertical="center"/>
    </xf>
    <xf numFmtId="0" fontId="112" fillId="0" borderId="0" xfId="0" applyFont="1" applyAlignment="1">
      <alignment horizontal="right" vertical="center"/>
    </xf>
    <xf numFmtId="6" fontId="112" fillId="0" borderId="0" xfId="2922" applyNumberFormat="1" applyFont="1" applyAlignment="1">
      <alignment horizontal="left" vertical="center" wrapText="1"/>
    </xf>
    <xf numFmtId="0" fontId="114" fillId="62" borderId="20" xfId="0" applyFont="1" applyFill="1" applyBorder="1" applyAlignment="1">
      <alignment horizontal="center" vertical="center" textRotation="90" wrapText="1"/>
    </xf>
    <xf numFmtId="0" fontId="115" fillId="0" borderId="0" xfId="0" applyFont="1" applyAlignment="1">
      <alignment vertical="center"/>
    </xf>
    <xf numFmtId="0" fontId="115" fillId="0" borderId="0" xfId="0" applyFont="1" applyAlignment="1">
      <alignment horizontal="center" vertical="center"/>
    </xf>
    <xf numFmtId="0" fontId="115" fillId="0" borderId="0" xfId="0" applyFont="1" applyFill="1" applyAlignment="1">
      <alignment vertical="center"/>
    </xf>
    <xf numFmtId="0" fontId="115" fillId="0" borderId="0" xfId="0" applyFont="1" applyFill="1" applyAlignment="1">
      <alignment horizontal="center" vertical="center"/>
    </xf>
    <xf numFmtId="0" fontId="115" fillId="0" borderId="0" xfId="0" applyFont="1" applyAlignment="1">
      <alignment horizontal="center" vertical="center" wrapText="1"/>
    </xf>
    <xf numFmtId="0" fontId="115" fillId="0" borderId="0" xfId="0" applyFont="1"/>
    <xf numFmtId="0" fontId="115" fillId="0" borderId="0" xfId="0" applyFont="1" applyAlignment="1">
      <alignment horizontal="center"/>
    </xf>
    <xf numFmtId="0" fontId="115" fillId="0" borderId="0" xfId="0" applyFont="1" applyAlignment="1">
      <alignment horizontal="left" vertical="center"/>
    </xf>
    <xf numFmtId="0" fontId="116" fillId="0" borderId="0" xfId="0" applyFont="1"/>
    <xf numFmtId="14" fontId="111" fillId="62" borderId="20" xfId="0" applyNumberFormat="1" applyFont="1" applyFill="1" applyBorder="1" applyAlignment="1">
      <alignment horizontal="center" vertical="center" textRotation="90" wrapText="1"/>
    </xf>
    <xf numFmtId="0" fontId="115" fillId="64" borderId="0" xfId="0" applyFont="1" applyFill="1" applyAlignment="1">
      <alignment vertical="center"/>
    </xf>
    <xf numFmtId="0" fontId="115" fillId="64" borderId="0" xfId="0" applyFont="1" applyFill="1"/>
    <xf numFmtId="0" fontId="115" fillId="64" borderId="0" xfId="0" applyFont="1" applyFill="1" applyAlignment="1">
      <alignment horizontal="left" vertical="center"/>
    </xf>
    <xf numFmtId="0" fontId="115" fillId="0" borderId="0" xfId="0" applyFont="1" applyFill="1" applyAlignment="1">
      <alignment horizontal="center" vertical="center" wrapText="1"/>
    </xf>
    <xf numFmtId="0" fontId="115" fillId="0" borderId="0" xfId="0" applyFont="1" applyAlignment="1">
      <alignment horizontal="left" vertical="center" wrapText="1"/>
    </xf>
    <xf numFmtId="0" fontId="113" fillId="69" borderId="20" xfId="0" applyFont="1" applyFill="1" applyBorder="1" applyAlignment="1">
      <alignment horizontal="center" vertical="center" wrapText="1"/>
    </xf>
    <xf numFmtId="0" fontId="117" fillId="66" borderId="20" xfId="0" applyFont="1" applyFill="1" applyBorder="1" applyAlignment="1">
      <alignment horizontal="center" vertical="center" wrapText="1"/>
    </xf>
    <xf numFmtId="0" fontId="117" fillId="66" borderId="20" xfId="0" applyFont="1" applyFill="1" applyBorder="1" applyAlignment="1">
      <alignment horizontal="center" vertical="center"/>
    </xf>
    <xf numFmtId="165" fontId="2" fillId="66" borderId="0" xfId="2771" applyNumberFormat="1" applyFill="1" applyBorder="1" applyAlignment="1">
      <alignment horizontal="center" vertical="center"/>
    </xf>
    <xf numFmtId="165" fontId="2" fillId="66" borderId="0" xfId="2771" applyNumberFormat="1" applyFont="1" applyFill="1" applyBorder="1" applyAlignment="1">
      <alignment horizontal="center" vertical="center"/>
    </xf>
    <xf numFmtId="165" fontId="2" fillId="66" borderId="0" xfId="2771" quotePrefix="1" applyNumberFormat="1" applyFont="1" applyFill="1" applyBorder="1" applyAlignment="1">
      <alignment horizontal="center" vertical="center"/>
    </xf>
    <xf numFmtId="10" fontId="2" fillId="66" borderId="0" xfId="2771" applyNumberFormat="1" applyFill="1" applyBorder="1" applyAlignment="1">
      <alignment horizontal="center" vertical="center"/>
    </xf>
    <xf numFmtId="10" fontId="2" fillId="66" borderId="24" xfId="2771" applyNumberFormat="1" applyFill="1" applyBorder="1" applyAlignment="1">
      <alignment horizontal="center" vertical="center"/>
    </xf>
    <xf numFmtId="9" fontId="2" fillId="66" borderId="24" xfId="2771" quotePrefix="1" applyFont="1" applyFill="1" applyBorder="1" applyAlignment="1">
      <alignment horizontal="center" vertical="center"/>
    </xf>
    <xf numFmtId="165" fontId="2" fillId="66" borderId="24" xfId="2771" quotePrefix="1" applyNumberFormat="1" applyFont="1" applyFill="1" applyBorder="1" applyAlignment="1">
      <alignment horizontal="center" vertical="center"/>
    </xf>
    <xf numFmtId="16" fontId="2" fillId="66" borderId="30" xfId="1700" applyNumberFormat="1" applyFont="1" applyFill="1" applyBorder="1" applyAlignment="1">
      <alignment horizontal="center" vertical="center"/>
    </xf>
    <xf numFmtId="6" fontId="2" fillId="66" borderId="0" xfId="1700" applyNumberFormat="1" applyFill="1" applyBorder="1" applyAlignment="1">
      <alignment horizontal="center" vertical="center"/>
    </xf>
    <xf numFmtId="9" fontId="2" fillId="66" borderId="0" xfId="2771" applyNumberFormat="1" applyFill="1" applyBorder="1" applyAlignment="1">
      <alignment horizontal="center" vertical="center"/>
    </xf>
    <xf numFmtId="165" fontId="2" fillId="66" borderId="0" xfId="1700" applyNumberFormat="1" applyFont="1" applyFill="1" applyBorder="1" applyAlignment="1">
      <alignment vertical="center"/>
    </xf>
    <xf numFmtId="0" fontId="2" fillId="66" borderId="0" xfId="1700" applyFill="1" applyBorder="1"/>
    <xf numFmtId="0" fontId="3" fillId="66" borderId="38" xfId="1700" applyFont="1" applyFill="1" applyBorder="1" applyAlignment="1">
      <alignment horizontal="left" vertical="center" wrapText="1"/>
    </xf>
    <xf numFmtId="0" fontId="2" fillId="66" borderId="0" xfId="1700" quotePrefix="1" applyFont="1" applyFill="1" applyBorder="1" applyAlignment="1">
      <alignment horizontal="center" vertical="center"/>
    </xf>
    <xf numFmtId="164" fontId="2" fillId="66" borderId="0" xfId="1700" quotePrefix="1" applyNumberFormat="1" applyFill="1" applyBorder="1" applyAlignment="1">
      <alignment horizontal="center" vertical="center"/>
    </xf>
    <xf numFmtId="0" fontId="2" fillId="66" borderId="24" xfId="1700" applyFont="1" applyFill="1" applyBorder="1" applyAlignment="1">
      <alignment horizontal="left" vertical="center" wrapText="1"/>
    </xf>
    <xf numFmtId="10" fontId="2" fillId="66" borderId="0" xfId="2771" applyNumberFormat="1" applyFont="1" applyFill="1" applyBorder="1" applyAlignment="1">
      <alignment horizontal="center" vertical="center"/>
    </xf>
    <xf numFmtId="9" fontId="2" fillId="66" borderId="0" xfId="2771" applyNumberFormat="1" applyFont="1" applyFill="1" applyBorder="1" applyAlignment="1">
      <alignment horizontal="center" vertical="center"/>
    </xf>
    <xf numFmtId="6" fontId="2" fillId="66" borderId="0" xfId="1700" applyNumberFormat="1" applyFont="1" applyFill="1" applyBorder="1" applyAlignment="1">
      <alignment vertical="center"/>
    </xf>
    <xf numFmtId="6" fontId="2" fillId="66" borderId="0" xfId="1700" applyNumberFormat="1" applyFont="1" applyFill="1" applyBorder="1" applyAlignment="1">
      <alignment horizontal="center" vertical="center"/>
    </xf>
    <xf numFmtId="165" fontId="2" fillId="66" borderId="30" xfId="2771" applyNumberFormat="1" applyFill="1" applyBorder="1" applyAlignment="1">
      <alignment horizontal="center" vertical="center"/>
    </xf>
    <xf numFmtId="0" fontId="6" fillId="66" borderId="38" xfId="1700" applyFont="1" applyFill="1" applyBorder="1" applyAlignment="1">
      <alignment horizontal="left" vertical="center" wrapText="1"/>
    </xf>
    <xf numFmtId="16" fontId="2" fillId="66" borderId="30" xfId="1700" quotePrefix="1" applyNumberFormat="1" applyFont="1" applyFill="1" applyBorder="1" applyAlignment="1">
      <alignment horizontal="center" vertical="center"/>
    </xf>
    <xf numFmtId="0" fontId="2" fillId="66" borderId="0" xfId="1700" quotePrefix="1" applyFill="1" applyBorder="1" applyAlignment="1">
      <alignment horizontal="center" vertical="center"/>
    </xf>
    <xf numFmtId="164" fontId="2" fillId="66" borderId="0" xfId="1700" quotePrefix="1" applyNumberFormat="1" applyFont="1" applyFill="1" applyBorder="1" applyAlignment="1">
      <alignment horizontal="center" vertical="center"/>
    </xf>
    <xf numFmtId="165" fontId="2" fillId="66" borderId="0" xfId="1700" quotePrefix="1" applyNumberFormat="1" applyFont="1" applyFill="1" applyBorder="1" applyAlignment="1">
      <alignment horizontal="center" vertical="center"/>
    </xf>
    <xf numFmtId="9" fontId="2" fillId="66" borderId="0" xfId="2771" quotePrefix="1" applyFont="1" applyFill="1" applyBorder="1" applyAlignment="1">
      <alignment horizontal="center" vertical="center"/>
    </xf>
    <xf numFmtId="165" fontId="2" fillId="66" borderId="30" xfId="2771" quotePrefix="1" applyNumberFormat="1" applyFont="1" applyFill="1" applyBorder="1" applyAlignment="1">
      <alignment horizontal="center" vertical="center"/>
    </xf>
    <xf numFmtId="0" fontId="3" fillId="66" borderId="38" xfId="1700" quotePrefix="1" applyFont="1" applyFill="1" applyBorder="1" applyAlignment="1">
      <alignment horizontal="left" vertical="center" wrapText="1"/>
    </xf>
    <xf numFmtId="0" fontId="2" fillId="66" borderId="24" xfId="1700" quotePrefix="1" applyFont="1" applyFill="1" applyBorder="1" applyAlignment="1">
      <alignment horizontal="left" vertical="center" wrapText="1"/>
    </xf>
    <xf numFmtId="165" fontId="2" fillId="66" borderId="0" xfId="1700" applyNumberFormat="1" applyFill="1" applyBorder="1" applyAlignment="1">
      <alignment horizontal="center" vertical="center"/>
    </xf>
    <xf numFmtId="165" fontId="2" fillId="66" borderId="0" xfId="1700" applyNumberFormat="1" applyFont="1" applyFill="1" applyBorder="1" applyAlignment="1">
      <alignment horizontal="center" vertical="center"/>
    </xf>
    <xf numFmtId="9" fontId="2" fillId="66" borderId="30" xfId="2771" quotePrefix="1" applyFont="1" applyFill="1" applyBorder="1" applyAlignment="1">
      <alignment horizontal="center" vertical="center"/>
    </xf>
    <xf numFmtId="165" fontId="2" fillId="66" borderId="0" xfId="1700" applyNumberFormat="1" applyFill="1" applyBorder="1" applyAlignment="1">
      <alignment vertical="center"/>
    </xf>
    <xf numFmtId="10" fontId="2" fillId="66" borderId="0" xfId="2771" applyNumberFormat="1" applyFont="1" applyFill="1" applyBorder="1" applyAlignment="1">
      <alignment vertical="center"/>
    </xf>
    <xf numFmtId="10" fontId="2" fillId="66" borderId="30" xfId="2771" applyNumberFormat="1" applyFill="1" applyBorder="1" applyAlignment="1">
      <alignment horizontal="center" vertical="center"/>
    </xf>
    <xf numFmtId="10" fontId="73" fillId="66" borderId="0" xfId="2771" applyNumberFormat="1" applyFont="1" applyFill="1" applyBorder="1" applyAlignment="1">
      <alignment horizontal="center" vertical="center"/>
    </xf>
    <xf numFmtId="9" fontId="2" fillId="66" borderId="0" xfId="2771" quotePrefix="1" applyNumberFormat="1" applyFont="1" applyFill="1" applyBorder="1" applyAlignment="1">
      <alignment horizontal="center" vertical="center"/>
    </xf>
    <xf numFmtId="165" fontId="2" fillId="66" borderId="30" xfId="2771" applyNumberFormat="1" applyFont="1" applyFill="1" applyBorder="1" applyAlignment="1">
      <alignment horizontal="center" vertical="center"/>
    </xf>
    <xf numFmtId="10" fontId="73" fillId="66" borderId="24" xfId="2771" applyNumberFormat="1" applyFont="1" applyFill="1" applyBorder="1" applyAlignment="1">
      <alignment horizontal="center" vertical="center"/>
    </xf>
    <xf numFmtId="165" fontId="2" fillId="62" borderId="30" xfId="2771" applyNumberFormat="1" applyFont="1" applyFill="1" applyBorder="1" applyAlignment="1">
      <alignment horizontal="center" vertical="center"/>
    </xf>
    <xf numFmtId="0" fontId="4" fillId="0" borderId="0" xfId="1700" quotePrefix="1" applyFont="1" applyBorder="1" applyAlignment="1">
      <alignment horizontal="center" vertical="center" wrapText="1"/>
    </xf>
    <xf numFmtId="0" fontId="118" fillId="0" borderId="0" xfId="0" applyFont="1" applyFill="1" applyBorder="1" applyAlignment="1">
      <alignment horizontal="center" vertical="center" textRotation="90" wrapText="1"/>
    </xf>
    <xf numFmtId="0" fontId="95" fillId="0" borderId="0" xfId="0" applyFont="1" applyBorder="1" applyAlignment="1">
      <alignment horizontal="center" vertical="center" wrapText="1"/>
    </xf>
    <xf numFmtId="0" fontId="0" fillId="0" borderId="0" xfId="0" applyBorder="1" applyAlignment="1">
      <alignment horizontal="center" vertical="center"/>
    </xf>
    <xf numFmtId="0" fontId="105" fillId="62" borderId="0" xfId="0" applyNumberFormat="1" applyFont="1" applyFill="1" applyBorder="1" applyAlignment="1">
      <alignment horizontal="center" vertical="center" textRotation="90" wrapText="1"/>
    </xf>
    <xf numFmtId="0" fontId="102" fillId="64" borderId="0" xfId="0" applyFont="1" applyFill="1" applyBorder="1" applyAlignment="1">
      <alignment horizontal="center" vertical="center" textRotation="90" wrapText="1"/>
    </xf>
    <xf numFmtId="0" fontId="119"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vertical="center"/>
    </xf>
    <xf numFmtId="0" fontId="95" fillId="0" borderId="0" xfId="0" applyFont="1" applyBorder="1" applyAlignment="1">
      <alignment vertical="center"/>
    </xf>
    <xf numFmtId="0" fontId="95" fillId="0" borderId="0" xfId="0" applyFont="1" applyBorder="1" applyAlignment="1">
      <alignment vertical="center" wrapText="1"/>
    </xf>
    <xf numFmtId="0" fontId="0" fillId="64" borderId="0" xfId="0" applyFill="1" applyBorder="1" applyAlignment="1">
      <alignment horizontal="center" vertical="center"/>
    </xf>
    <xf numFmtId="165" fontId="0" fillId="70" borderId="0" xfId="0" applyNumberFormat="1" applyFill="1" applyBorder="1" applyAlignment="1">
      <alignment horizontal="center" vertical="center"/>
    </xf>
    <xf numFmtId="14" fontId="0" fillId="64" borderId="0" xfId="0" applyNumberFormat="1" applyFill="1" applyBorder="1" applyAlignment="1">
      <alignment horizontal="center" vertical="center"/>
    </xf>
    <xf numFmtId="0" fontId="0" fillId="69" borderId="0" xfId="0" applyFill="1" applyBorder="1" applyAlignment="1">
      <alignment horizontal="center" vertical="center" wrapText="1"/>
    </xf>
    <xf numFmtId="0" fontId="0" fillId="0" borderId="0" xfId="0" applyBorder="1" applyAlignment="1">
      <alignment wrapText="1"/>
    </xf>
    <xf numFmtId="0" fontId="113" fillId="62" borderId="0" xfId="0" applyFont="1" applyFill="1" applyBorder="1" applyAlignment="1">
      <alignment horizontal="center" vertical="center" wrapText="1"/>
    </xf>
    <xf numFmtId="0" fontId="113" fillId="69" borderId="0" xfId="0" applyFont="1" applyFill="1" applyBorder="1" applyAlignment="1">
      <alignment horizontal="center" vertical="center" wrapText="1"/>
    </xf>
    <xf numFmtId="0" fontId="4" fillId="0" borderId="55" xfId="1700" quotePrefix="1" applyFont="1" applyFill="1" applyBorder="1" applyAlignment="1">
      <alignment horizontal="center" vertical="center" wrapText="1"/>
    </xf>
    <xf numFmtId="0" fontId="2" fillId="0" borderId="24" xfId="1700" applyFill="1" applyBorder="1"/>
    <xf numFmtId="0" fontId="5" fillId="29" borderId="30" xfId="1700" applyFont="1" applyFill="1" applyBorder="1" applyAlignment="1">
      <alignment horizontal="centerContinuous" vertical="center"/>
    </xf>
    <xf numFmtId="0" fontId="4" fillId="0" borderId="30" xfId="1700" quotePrefix="1" applyFont="1" applyBorder="1" applyAlignment="1">
      <alignment horizontal="center" vertical="center" wrapText="1"/>
    </xf>
    <xf numFmtId="0" fontId="4" fillId="0" borderId="24" xfId="1700" quotePrefix="1" applyFont="1" applyBorder="1" applyAlignment="1">
      <alignment horizontal="center" vertical="center" wrapText="1"/>
    </xf>
    <xf numFmtId="10" fontId="2" fillId="0" borderId="24" xfId="2923" applyNumberFormat="1" applyFont="1" applyFill="1" applyBorder="1" applyAlignment="1">
      <alignment horizontal="center" vertical="center"/>
    </xf>
    <xf numFmtId="10" fontId="2" fillId="66" borderId="24" xfId="2923" applyNumberFormat="1" applyFont="1" applyFill="1" applyBorder="1" applyAlignment="1">
      <alignment horizontal="center" vertical="center"/>
    </xf>
    <xf numFmtId="10" fontId="2" fillId="0" borderId="27" xfId="2923" applyNumberFormat="1" applyFont="1" applyFill="1" applyBorder="1" applyAlignment="1">
      <alignment horizontal="center" vertical="center"/>
    </xf>
    <xf numFmtId="0" fontId="0" fillId="70" borderId="0" xfId="0" applyFill="1" applyBorder="1" applyAlignment="1">
      <alignment horizontal="center" vertical="center" wrapText="1"/>
    </xf>
    <xf numFmtId="0" fontId="113" fillId="70" borderId="0" xfId="0" applyFont="1" applyFill="1" applyBorder="1" applyAlignment="1">
      <alignment horizontal="center" vertical="center" wrapText="1"/>
    </xf>
    <xf numFmtId="165" fontId="2" fillId="66" borderId="14" xfId="2771" applyNumberFormat="1" applyFill="1" applyBorder="1" applyAlignment="1">
      <alignment horizontal="center" vertical="center"/>
    </xf>
    <xf numFmtId="164" fontId="2" fillId="0" borderId="14" xfId="1700" applyNumberFormat="1" applyFill="1" applyBorder="1" applyAlignment="1">
      <alignment horizontal="center" vertical="center"/>
    </xf>
    <xf numFmtId="0" fontId="2" fillId="0" borderId="27" xfId="1700" quotePrefix="1" applyFont="1" applyFill="1" applyBorder="1" applyAlignment="1">
      <alignment horizontal="left" vertical="center" wrapText="1"/>
    </xf>
    <xf numFmtId="0" fontId="2" fillId="0" borderId="14" xfId="1700" quotePrefix="1" applyFill="1" applyBorder="1" applyAlignment="1">
      <alignment horizontal="center" vertical="center"/>
    </xf>
    <xf numFmtId="0" fontId="2" fillId="0" borderId="14" xfId="1700" applyFill="1" applyBorder="1" applyAlignment="1">
      <alignment horizontal="center" vertical="center"/>
    </xf>
    <xf numFmtId="10" fontId="2" fillId="0" borderId="0" xfId="2923" applyNumberFormat="1" applyFont="1" applyFill="1" applyBorder="1" applyAlignment="1">
      <alignment horizontal="center" vertical="center"/>
    </xf>
    <xf numFmtId="10" fontId="2" fillId="66" borderId="0" xfId="2923" applyNumberFormat="1" applyFont="1" applyFill="1" applyBorder="1" applyAlignment="1">
      <alignment horizontal="center" vertical="center"/>
    </xf>
    <xf numFmtId="10" fontId="2" fillId="0" borderId="14" xfId="2923" applyNumberFormat="1" applyFont="1" applyFill="1" applyBorder="1" applyAlignment="1">
      <alignment horizontal="center" vertical="center"/>
    </xf>
    <xf numFmtId="165" fontId="2" fillId="66" borderId="14" xfId="2771" applyNumberFormat="1" applyFont="1" applyFill="1" applyBorder="1" applyAlignment="1">
      <alignment horizontal="center" vertical="center"/>
    </xf>
    <xf numFmtId="0" fontId="0" fillId="0" borderId="0" xfId="0" applyAlignment="1">
      <alignment horizontal="left" vertical="center"/>
    </xf>
    <xf numFmtId="165"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14" fontId="95" fillId="0" borderId="0" xfId="0" applyNumberFormat="1" applyFont="1" applyAlignment="1">
      <alignment horizontal="center" vertical="center"/>
    </xf>
    <xf numFmtId="165" fontId="95" fillId="0" borderId="0" xfId="0" applyNumberFormat="1" applyFont="1" applyAlignment="1">
      <alignment horizontal="center" vertical="center"/>
    </xf>
    <xf numFmtId="0" fontId="95" fillId="0" borderId="0" xfId="0" applyFont="1" applyAlignment="1">
      <alignment horizontal="center" vertical="center"/>
    </xf>
    <xf numFmtId="0" fontId="83" fillId="59" borderId="0" xfId="2924" applyBorder="1" applyAlignment="1">
      <alignment horizontal="left" vertical="center"/>
    </xf>
    <xf numFmtId="0" fontId="0" fillId="64" borderId="0" xfId="0" applyFill="1" applyAlignment="1">
      <alignment horizontal="center" vertical="center"/>
    </xf>
    <xf numFmtId="14" fontId="116" fillId="0" borderId="0" xfId="0" applyNumberFormat="1" applyFont="1" applyAlignment="1">
      <alignment horizontal="center" vertical="center"/>
    </xf>
    <xf numFmtId="0" fontId="116" fillId="0" borderId="0" xfId="0" applyFont="1" applyAlignment="1">
      <alignment horizontal="center" vertical="center"/>
    </xf>
    <xf numFmtId="0" fontId="95" fillId="0" borderId="0" xfId="0" applyFont="1" applyAlignment="1">
      <alignment horizontal="left" vertical="center"/>
    </xf>
    <xf numFmtId="166" fontId="0" fillId="0" borderId="0" xfId="0" applyNumberFormat="1" applyAlignment="1">
      <alignment horizontal="center" vertical="center"/>
    </xf>
    <xf numFmtId="166" fontId="0" fillId="0" borderId="0" xfId="0" applyNumberFormat="1" applyAlignment="1">
      <alignment horizontal="left" vertical="center"/>
    </xf>
    <xf numFmtId="0" fontId="0" fillId="76" borderId="0" xfId="0" applyFill="1" applyAlignment="1">
      <alignment horizontal="left" vertical="center"/>
    </xf>
    <xf numFmtId="0" fontId="0" fillId="69" borderId="0" xfId="0" applyFill="1" applyBorder="1" applyAlignment="1">
      <alignment horizontal="center" vertical="center"/>
    </xf>
    <xf numFmtId="0" fontId="0" fillId="69" borderId="0" xfId="0" applyFill="1" applyAlignment="1">
      <alignment horizontal="center" vertical="center"/>
    </xf>
    <xf numFmtId="0" fontId="0" fillId="70" borderId="0" xfId="0" applyFill="1" applyAlignment="1">
      <alignment horizontal="center" vertical="center"/>
    </xf>
    <xf numFmtId="0" fontId="118" fillId="73" borderId="20" xfId="0" applyFont="1" applyFill="1" applyBorder="1" applyAlignment="1">
      <alignment horizontal="center" vertical="center" textRotation="90" wrapText="1"/>
    </xf>
    <xf numFmtId="14" fontId="118" fillId="73" borderId="20" xfId="0" applyNumberFormat="1" applyFont="1" applyFill="1" applyBorder="1" applyAlignment="1">
      <alignment horizontal="center" vertical="center" textRotation="90" wrapText="1"/>
    </xf>
    <xf numFmtId="0" fontId="102" fillId="64" borderId="20" xfId="0" applyFont="1" applyFill="1" applyBorder="1" applyAlignment="1">
      <alignment horizontal="center" vertical="center" textRotation="90" wrapText="1"/>
    </xf>
    <xf numFmtId="0" fontId="100" fillId="0" borderId="0" xfId="0" applyFont="1" applyAlignment="1">
      <alignment horizontal="center" vertical="center" textRotation="90" wrapText="1"/>
    </xf>
    <xf numFmtId="0" fontId="4" fillId="66" borderId="47" xfId="1700" quotePrefix="1" applyFont="1" applyFill="1" applyBorder="1" applyAlignment="1">
      <alignment horizontal="center" vertical="center" wrapText="1"/>
    </xf>
    <xf numFmtId="0" fontId="4" fillId="62" borderId="23" xfId="1700" quotePrefix="1" applyFont="1" applyFill="1" applyBorder="1" applyAlignment="1">
      <alignment horizontal="center" vertical="center" wrapText="1"/>
    </xf>
    <xf numFmtId="165" fontId="2" fillId="62" borderId="30" xfId="2771" quotePrefix="1" applyNumberFormat="1" applyFont="1" applyFill="1" applyBorder="1" applyAlignment="1">
      <alignment horizontal="center" vertical="center"/>
    </xf>
    <xf numFmtId="0" fontId="5" fillId="30" borderId="34" xfId="1700" quotePrefix="1" applyFont="1" applyFill="1" applyBorder="1" applyAlignment="1">
      <alignment horizontal="center" vertical="center"/>
    </xf>
    <xf numFmtId="0" fontId="5" fillId="30" borderId="36" xfId="1700" quotePrefix="1" applyFont="1" applyFill="1" applyBorder="1" applyAlignment="1">
      <alignment horizontal="center" vertical="center"/>
    </xf>
    <xf numFmtId="0" fontId="5" fillId="30" borderId="35" xfId="1700" quotePrefix="1" applyFont="1" applyFill="1" applyBorder="1" applyAlignment="1">
      <alignment horizontal="center" vertical="center"/>
    </xf>
    <xf numFmtId="0" fontId="5" fillId="34" borderId="34" xfId="1700" quotePrefix="1" applyFont="1" applyFill="1" applyBorder="1" applyAlignment="1">
      <alignment horizontal="center" vertical="center"/>
    </xf>
    <xf numFmtId="0" fontId="5" fillId="34" borderId="36" xfId="1700" quotePrefix="1" applyFont="1" applyFill="1" applyBorder="1" applyAlignment="1">
      <alignment horizontal="center" vertical="center"/>
    </xf>
    <xf numFmtId="0" fontId="5" fillId="34" borderId="35" xfId="1700" quotePrefix="1" applyFont="1" applyFill="1" applyBorder="1" applyAlignment="1">
      <alignment horizontal="center" vertical="center"/>
    </xf>
    <xf numFmtId="0" fontId="2" fillId="0" borderId="0" xfId="1700" quotePrefix="1" applyFont="1" applyFill="1" applyBorder="1" applyAlignment="1">
      <alignment horizontal="left"/>
    </xf>
    <xf numFmtId="0" fontId="76" fillId="0" borderId="0" xfId="0" applyFont="1" applyFill="1" applyBorder="1" applyAlignment="1"/>
    <xf numFmtId="0" fontId="4" fillId="0" borderId="29" xfId="1700" quotePrefix="1" applyFont="1" applyBorder="1" applyAlignment="1">
      <alignment horizontal="center" vertical="center" wrapText="1"/>
    </xf>
    <xf numFmtId="0" fontId="4" fillId="0" borderId="0" xfId="1700" quotePrefix="1" applyFont="1" applyBorder="1" applyAlignment="1">
      <alignment horizontal="center" vertical="center" wrapText="1"/>
    </xf>
    <xf numFmtId="0" fontId="2" fillId="0" borderId="19" xfId="1700" applyBorder="1" applyAlignment="1"/>
    <xf numFmtId="0" fontId="5" fillId="34" borderId="51" xfId="1700" quotePrefix="1" applyFont="1" applyFill="1" applyBorder="1" applyAlignment="1">
      <alignment horizontal="center" vertical="center"/>
    </xf>
    <xf numFmtId="0" fontId="5" fillId="34" borderId="52" xfId="1700" quotePrefix="1" applyFont="1" applyFill="1" applyBorder="1" applyAlignment="1">
      <alignment horizontal="center" vertical="center"/>
    </xf>
    <xf numFmtId="0" fontId="5" fillId="34" borderId="53" xfId="1700" quotePrefix="1" applyFont="1" applyFill="1" applyBorder="1" applyAlignment="1">
      <alignment horizontal="center" vertical="center"/>
    </xf>
    <xf numFmtId="0" fontId="5" fillId="0" borderId="31" xfId="1700" applyFont="1" applyBorder="1" applyAlignment="1">
      <alignment horizontal="center" vertical="center"/>
    </xf>
    <xf numFmtId="0" fontId="5" fillId="0" borderId="33" xfId="1700" applyFont="1" applyBorder="1" applyAlignment="1">
      <alignment horizontal="center" vertical="center"/>
    </xf>
    <xf numFmtId="16" fontId="2" fillId="0" borderId="0" xfId="1700" applyNumberFormat="1" applyFont="1" applyFill="1" applyBorder="1" applyAlignment="1">
      <alignment horizontal="left"/>
    </xf>
    <xf numFmtId="0" fontId="2" fillId="0" borderId="0" xfId="1700" applyFont="1" applyFill="1" applyBorder="1" applyAlignment="1">
      <alignment horizontal="left"/>
    </xf>
    <xf numFmtId="0" fontId="4" fillId="0" borderId="25" xfId="1700" quotePrefix="1" applyFont="1" applyBorder="1" applyAlignment="1">
      <alignment horizontal="center" vertical="center" wrapText="1"/>
    </xf>
    <xf numFmtId="0" fontId="4" fillId="0" borderId="24" xfId="1700" applyFont="1" applyBorder="1" applyAlignment="1">
      <alignment horizontal="center" vertical="center" wrapText="1"/>
    </xf>
    <xf numFmtId="0" fontId="2" fillId="0" borderId="50" xfId="1700" applyBorder="1" applyAlignment="1"/>
    <xf numFmtId="0" fontId="5" fillId="33" borderId="0" xfId="1700" quotePrefix="1" applyFont="1" applyFill="1" applyBorder="1" applyAlignment="1">
      <alignment horizontal="center" vertical="center"/>
    </xf>
    <xf numFmtId="0" fontId="5" fillId="34" borderId="0" xfId="1700" quotePrefix="1" applyFont="1" applyFill="1" applyBorder="1" applyAlignment="1">
      <alignment horizontal="center" vertical="center"/>
    </xf>
    <xf numFmtId="0" fontId="5" fillId="34" borderId="28" xfId="1700" quotePrefix="1" applyFont="1" applyFill="1" applyBorder="1" applyAlignment="1">
      <alignment horizontal="center" vertical="center"/>
    </xf>
    <xf numFmtId="0" fontId="5" fillId="34" borderId="29" xfId="1700" quotePrefix="1" applyFont="1" applyFill="1" applyBorder="1" applyAlignment="1">
      <alignment horizontal="center" vertical="center"/>
    </xf>
    <xf numFmtId="0" fontId="5" fillId="34" borderId="25" xfId="1700" quotePrefix="1" applyFont="1" applyFill="1" applyBorder="1" applyAlignment="1">
      <alignment horizontal="center" vertical="center"/>
    </xf>
    <xf numFmtId="0" fontId="3" fillId="0" borderId="28" xfId="1700" applyFont="1" applyBorder="1" applyAlignment="1">
      <alignment horizontal="center" vertical="center" textRotation="62"/>
    </xf>
    <xf numFmtId="0" fontId="3" fillId="0" borderId="30" xfId="1700" applyFont="1" applyBorder="1" applyAlignment="1">
      <alignment horizontal="center" vertical="center" textRotation="62"/>
    </xf>
    <xf numFmtId="0" fontId="6" fillId="0" borderId="49" xfId="1700" applyFont="1" applyBorder="1" applyAlignment="1">
      <alignment horizontal="center" textRotation="62"/>
    </xf>
    <xf numFmtId="0" fontId="5" fillId="0" borderId="37" xfId="1700" applyFont="1" applyBorder="1" applyAlignment="1">
      <alignment horizontal="center" vertical="center"/>
    </xf>
    <xf numFmtId="0" fontId="2" fillId="0" borderId="38" xfId="1700" applyBorder="1" applyAlignment="1">
      <alignment vertical="center"/>
    </xf>
    <xf numFmtId="0" fontId="2" fillId="0" borderId="32" xfId="1700" applyBorder="1" applyAlignment="1">
      <alignment vertical="center"/>
    </xf>
    <xf numFmtId="0" fontId="5" fillId="33" borderId="29" xfId="1700" quotePrefix="1" applyFont="1" applyFill="1" applyBorder="1" applyAlignment="1">
      <alignment horizontal="center" vertical="center"/>
    </xf>
    <xf numFmtId="0" fontId="94" fillId="0" borderId="0" xfId="0" applyFont="1" applyAlignment="1">
      <alignment horizontal="center" vertical="center"/>
    </xf>
    <xf numFmtId="0" fontId="0" fillId="0" borderId="0" xfId="0" applyAlignment="1">
      <alignment horizontal="left"/>
    </xf>
    <xf numFmtId="0" fontId="94" fillId="75" borderId="0" xfId="0" applyFont="1" applyFill="1" applyAlignment="1">
      <alignment horizontal="center" vertical="center"/>
    </xf>
    <xf numFmtId="0" fontId="0" fillId="75" borderId="0" xfId="0" applyFill="1" applyAlignment="1">
      <alignment horizontal="left"/>
    </xf>
    <xf numFmtId="0" fontId="120" fillId="70" borderId="0" xfId="0" applyFont="1" applyFill="1" applyAlignment="1">
      <alignment horizontal="center" vertical="center"/>
    </xf>
  </cellXfs>
  <cellStyles count="2925">
    <cellStyle name="=C:\WINNT40\SYSTEM32\COMMAND.COM" xfId="1" xr:uid="{00000000-0005-0000-0000-000000000000}"/>
    <cellStyle name="=C:\WINNT40\SYSTEM32\COMMAND.COM 2" xfId="2" xr:uid="{00000000-0005-0000-0000-000001000000}"/>
    <cellStyle name="=C:\WINNT40\SYSTEM32\COMMAND.COM 3" xfId="3" xr:uid="{00000000-0005-0000-0000-000002000000}"/>
    <cellStyle name="=C:\WINNT40\SYSTEM32\COMMAND.COM 4" xfId="4" xr:uid="{00000000-0005-0000-0000-000003000000}"/>
    <cellStyle name="=C:\WINNT40\SYSTEM32\COMMAND.COM 5" xfId="5" xr:uid="{00000000-0005-0000-0000-000004000000}"/>
    <cellStyle name="=C:\WINNT40\SYSTEM32\COMMAND.COM 6" xfId="6" xr:uid="{00000000-0005-0000-0000-000005000000}"/>
    <cellStyle name="=C:\WINNT40\SYSTEM32\COMMAND.COM 7" xfId="7" xr:uid="{00000000-0005-0000-0000-000006000000}"/>
    <cellStyle name="1bf845f3d3" xfId="8" xr:uid="{00000000-0005-0000-0000-000007000000}"/>
    <cellStyle name="20% - Accent1 10" xfId="9" xr:uid="{00000000-0005-0000-0000-000008000000}"/>
    <cellStyle name="20% - Accent1 10 2" xfId="10" xr:uid="{00000000-0005-0000-0000-000009000000}"/>
    <cellStyle name="20% - Accent1 11" xfId="11" xr:uid="{00000000-0005-0000-0000-00000A000000}"/>
    <cellStyle name="20% - Accent1 11 2" xfId="12" xr:uid="{00000000-0005-0000-0000-00000B000000}"/>
    <cellStyle name="20% - Accent1 12" xfId="13" xr:uid="{00000000-0005-0000-0000-00000C000000}"/>
    <cellStyle name="20% - Accent1 12 2" xfId="14" xr:uid="{00000000-0005-0000-0000-00000D000000}"/>
    <cellStyle name="20% - Accent1 13" xfId="15" xr:uid="{00000000-0005-0000-0000-00000E000000}"/>
    <cellStyle name="20% - Accent1 13 2" xfId="16" xr:uid="{00000000-0005-0000-0000-00000F000000}"/>
    <cellStyle name="20% - Accent1 14" xfId="17" xr:uid="{00000000-0005-0000-0000-000010000000}"/>
    <cellStyle name="20% - Accent1 14 2" xfId="18" xr:uid="{00000000-0005-0000-0000-000011000000}"/>
    <cellStyle name="20% - Accent1 15" xfId="19" xr:uid="{00000000-0005-0000-0000-000012000000}"/>
    <cellStyle name="20% - Accent1 15 2" xfId="20" xr:uid="{00000000-0005-0000-0000-000013000000}"/>
    <cellStyle name="20% - Accent1 16" xfId="21" xr:uid="{00000000-0005-0000-0000-000014000000}"/>
    <cellStyle name="20% - Accent1 16 2" xfId="22" xr:uid="{00000000-0005-0000-0000-000015000000}"/>
    <cellStyle name="20% - Accent1 17" xfId="23" xr:uid="{00000000-0005-0000-0000-000016000000}"/>
    <cellStyle name="20% - Accent1 17 2" xfId="24" xr:uid="{00000000-0005-0000-0000-000017000000}"/>
    <cellStyle name="20% - Accent1 2" xfId="25" xr:uid="{00000000-0005-0000-0000-000018000000}"/>
    <cellStyle name="20% - Accent1 2 2" xfId="26" xr:uid="{00000000-0005-0000-0000-000019000000}"/>
    <cellStyle name="20% - Accent1 2 2 2" xfId="27" xr:uid="{00000000-0005-0000-0000-00001A000000}"/>
    <cellStyle name="20% - Accent1 2 3" xfId="28" xr:uid="{00000000-0005-0000-0000-00001B000000}"/>
    <cellStyle name="20% - Accent1 2 3 2" xfId="29" xr:uid="{00000000-0005-0000-0000-00001C000000}"/>
    <cellStyle name="20% - Accent1 2 4" xfId="30" xr:uid="{00000000-0005-0000-0000-00001D000000}"/>
    <cellStyle name="20% - Accent1 2 4 2" xfId="31" xr:uid="{00000000-0005-0000-0000-00001E000000}"/>
    <cellStyle name="20% - Accent1 2 5" xfId="32" xr:uid="{00000000-0005-0000-0000-00001F000000}"/>
    <cellStyle name="20% - Accent1 2 5 2" xfId="33" xr:uid="{00000000-0005-0000-0000-000020000000}"/>
    <cellStyle name="20% - Accent1 2 6" xfId="34" xr:uid="{00000000-0005-0000-0000-000021000000}"/>
    <cellStyle name="20% - Accent1 2 6 2" xfId="35" xr:uid="{00000000-0005-0000-0000-000022000000}"/>
    <cellStyle name="20% - Accent1 2 7" xfId="36" xr:uid="{00000000-0005-0000-0000-000023000000}"/>
    <cellStyle name="20% - Accent1 2 7 2" xfId="37" xr:uid="{00000000-0005-0000-0000-000024000000}"/>
    <cellStyle name="20% - Accent1 2 8" xfId="38" xr:uid="{00000000-0005-0000-0000-000025000000}"/>
    <cellStyle name="20% - Accent1 2 9" xfId="39" xr:uid="{00000000-0005-0000-0000-000026000000}"/>
    <cellStyle name="20% - Accent1 3" xfId="40" xr:uid="{00000000-0005-0000-0000-000027000000}"/>
    <cellStyle name="20% - Accent1 3 2" xfId="41" xr:uid="{00000000-0005-0000-0000-000028000000}"/>
    <cellStyle name="20% - Accent1 3 3" xfId="42" xr:uid="{00000000-0005-0000-0000-000029000000}"/>
    <cellStyle name="20% - Accent1 3 4" xfId="43" xr:uid="{00000000-0005-0000-0000-00002A000000}"/>
    <cellStyle name="20% - Accent1 4" xfId="44" xr:uid="{00000000-0005-0000-0000-00002B000000}"/>
    <cellStyle name="20% - Accent1 4 2" xfId="45" xr:uid="{00000000-0005-0000-0000-00002C000000}"/>
    <cellStyle name="20% - Accent1 5" xfId="46" xr:uid="{00000000-0005-0000-0000-00002D000000}"/>
    <cellStyle name="20% - Accent1 5 2" xfId="47" xr:uid="{00000000-0005-0000-0000-00002E000000}"/>
    <cellStyle name="20% - Accent1 6" xfId="48" xr:uid="{00000000-0005-0000-0000-00002F000000}"/>
    <cellStyle name="20% - Accent1 6 2" xfId="49" xr:uid="{00000000-0005-0000-0000-000030000000}"/>
    <cellStyle name="20% - Accent1 7" xfId="50" xr:uid="{00000000-0005-0000-0000-000031000000}"/>
    <cellStyle name="20% - Accent1 7 2" xfId="51" xr:uid="{00000000-0005-0000-0000-000032000000}"/>
    <cellStyle name="20% - Accent1 8" xfId="52" xr:uid="{00000000-0005-0000-0000-000033000000}"/>
    <cellStyle name="20% - Accent1 8 2" xfId="53" xr:uid="{00000000-0005-0000-0000-000034000000}"/>
    <cellStyle name="20% - Accent1 9" xfId="54" xr:uid="{00000000-0005-0000-0000-000035000000}"/>
    <cellStyle name="20% - Accent1 9 2" xfId="55" xr:uid="{00000000-0005-0000-0000-000036000000}"/>
    <cellStyle name="20% - Accent2 10" xfId="56" xr:uid="{00000000-0005-0000-0000-000037000000}"/>
    <cellStyle name="20% - Accent2 10 2" xfId="57" xr:uid="{00000000-0005-0000-0000-000038000000}"/>
    <cellStyle name="20% - Accent2 11" xfId="58" xr:uid="{00000000-0005-0000-0000-000039000000}"/>
    <cellStyle name="20% - Accent2 11 2" xfId="59" xr:uid="{00000000-0005-0000-0000-00003A000000}"/>
    <cellStyle name="20% - Accent2 12" xfId="60" xr:uid="{00000000-0005-0000-0000-00003B000000}"/>
    <cellStyle name="20% - Accent2 12 2" xfId="61" xr:uid="{00000000-0005-0000-0000-00003C000000}"/>
    <cellStyle name="20% - Accent2 13" xfId="62" xr:uid="{00000000-0005-0000-0000-00003D000000}"/>
    <cellStyle name="20% - Accent2 13 2" xfId="63" xr:uid="{00000000-0005-0000-0000-00003E000000}"/>
    <cellStyle name="20% - Accent2 14" xfId="64" xr:uid="{00000000-0005-0000-0000-00003F000000}"/>
    <cellStyle name="20% - Accent2 14 2" xfId="65" xr:uid="{00000000-0005-0000-0000-000040000000}"/>
    <cellStyle name="20% - Accent2 15" xfId="66" xr:uid="{00000000-0005-0000-0000-000041000000}"/>
    <cellStyle name="20% - Accent2 15 2" xfId="67" xr:uid="{00000000-0005-0000-0000-000042000000}"/>
    <cellStyle name="20% - Accent2 16" xfId="68" xr:uid="{00000000-0005-0000-0000-000043000000}"/>
    <cellStyle name="20% - Accent2 16 2" xfId="69" xr:uid="{00000000-0005-0000-0000-000044000000}"/>
    <cellStyle name="20% - Accent2 17" xfId="70" xr:uid="{00000000-0005-0000-0000-000045000000}"/>
    <cellStyle name="20% - Accent2 17 2" xfId="71" xr:uid="{00000000-0005-0000-0000-000046000000}"/>
    <cellStyle name="20% - Accent2 2" xfId="72" xr:uid="{00000000-0005-0000-0000-000047000000}"/>
    <cellStyle name="20% - Accent2 2 2" xfId="73" xr:uid="{00000000-0005-0000-0000-000048000000}"/>
    <cellStyle name="20% - Accent2 2 2 2" xfId="74" xr:uid="{00000000-0005-0000-0000-000049000000}"/>
    <cellStyle name="20% - Accent2 2 3" xfId="75" xr:uid="{00000000-0005-0000-0000-00004A000000}"/>
    <cellStyle name="20% - Accent2 2 3 2" xfId="76" xr:uid="{00000000-0005-0000-0000-00004B000000}"/>
    <cellStyle name="20% - Accent2 2 4" xfId="77" xr:uid="{00000000-0005-0000-0000-00004C000000}"/>
    <cellStyle name="20% - Accent2 2 4 2" xfId="78" xr:uid="{00000000-0005-0000-0000-00004D000000}"/>
    <cellStyle name="20% - Accent2 2 5" xfId="79" xr:uid="{00000000-0005-0000-0000-00004E000000}"/>
    <cellStyle name="20% - Accent2 2 5 2" xfId="80" xr:uid="{00000000-0005-0000-0000-00004F000000}"/>
    <cellStyle name="20% - Accent2 2 6" xfId="81" xr:uid="{00000000-0005-0000-0000-000050000000}"/>
    <cellStyle name="20% - Accent2 2 6 2" xfId="82" xr:uid="{00000000-0005-0000-0000-000051000000}"/>
    <cellStyle name="20% - Accent2 2 7" xfId="83" xr:uid="{00000000-0005-0000-0000-000052000000}"/>
    <cellStyle name="20% - Accent2 2 7 2" xfId="84" xr:uid="{00000000-0005-0000-0000-000053000000}"/>
    <cellStyle name="20% - Accent2 2 8" xfId="85" xr:uid="{00000000-0005-0000-0000-000054000000}"/>
    <cellStyle name="20% - Accent2 2 9" xfId="86" xr:uid="{00000000-0005-0000-0000-000055000000}"/>
    <cellStyle name="20% - Accent2 3" xfId="87" xr:uid="{00000000-0005-0000-0000-000056000000}"/>
    <cellStyle name="20% - Accent2 3 2" xfId="88" xr:uid="{00000000-0005-0000-0000-000057000000}"/>
    <cellStyle name="20% - Accent2 3 3" xfId="89" xr:uid="{00000000-0005-0000-0000-000058000000}"/>
    <cellStyle name="20% - Accent2 3 4" xfId="90" xr:uid="{00000000-0005-0000-0000-000059000000}"/>
    <cellStyle name="20% - Accent2 4" xfId="91" xr:uid="{00000000-0005-0000-0000-00005A000000}"/>
    <cellStyle name="20% - Accent2 4 2" xfId="92" xr:uid="{00000000-0005-0000-0000-00005B000000}"/>
    <cellStyle name="20% - Accent2 5" xfId="93" xr:uid="{00000000-0005-0000-0000-00005C000000}"/>
    <cellStyle name="20% - Accent2 5 2" xfId="94" xr:uid="{00000000-0005-0000-0000-00005D000000}"/>
    <cellStyle name="20% - Accent2 6" xfId="95" xr:uid="{00000000-0005-0000-0000-00005E000000}"/>
    <cellStyle name="20% - Accent2 6 2" xfId="96" xr:uid="{00000000-0005-0000-0000-00005F000000}"/>
    <cellStyle name="20% - Accent2 7" xfId="97" xr:uid="{00000000-0005-0000-0000-000060000000}"/>
    <cellStyle name="20% - Accent2 7 2" xfId="98" xr:uid="{00000000-0005-0000-0000-000061000000}"/>
    <cellStyle name="20% - Accent2 8" xfId="99" xr:uid="{00000000-0005-0000-0000-000062000000}"/>
    <cellStyle name="20% - Accent2 8 2" xfId="100" xr:uid="{00000000-0005-0000-0000-000063000000}"/>
    <cellStyle name="20% - Accent2 9" xfId="101" xr:uid="{00000000-0005-0000-0000-000064000000}"/>
    <cellStyle name="20% - Accent2 9 2" xfId="102" xr:uid="{00000000-0005-0000-0000-000065000000}"/>
    <cellStyle name="20% - Accent3 10" xfId="103" xr:uid="{00000000-0005-0000-0000-000066000000}"/>
    <cellStyle name="20% - Accent3 10 2" xfId="104" xr:uid="{00000000-0005-0000-0000-000067000000}"/>
    <cellStyle name="20% - Accent3 11" xfId="105" xr:uid="{00000000-0005-0000-0000-000068000000}"/>
    <cellStyle name="20% - Accent3 11 2" xfId="106" xr:uid="{00000000-0005-0000-0000-000069000000}"/>
    <cellStyle name="20% - Accent3 12" xfId="107" xr:uid="{00000000-0005-0000-0000-00006A000000}"/>
    <cellStyle name="20% - Accent3 12 2" xfId="108" xr:uid="{00000000-0005-0000-0000-00006B000000}"/>
    <cellStyle name="20% - Accent3 13" xfId="109" xr:uid="{00000000-0005-0000-0000-00006C000000}"/>
    <cellStyle name="20% - Accent3 13 2" xfId="110" xr:uid="{00000000-0005-0000-0000-00006D000000}"/>
    <cellStyle name="20% - Accent3 14" xfId="111" xr:uid="{00000000-0005-0000-0000-00006E000000}"/>
    <cellStyle name="20% - Accent3 14 2" xfId="112" xr:uid="{00000000-0005-0000-0000-00006F000000}"/>
    <cellStyle name="20% - Accent3 15" xfId="113" xr:uid="{00000000-0005-0000-0000-000070000000}"/>
    <cellStyle name="20% - Accent3 15 2" xfId="114" xr:uid="{00000000-0005-0000-0000-000071000000}"/>
    <cellStyle name="20% - Accent3 16" xfId="115" xr:uid="{00000000-0005-0000-0000-000072000000}"/>
    <cellStyle name="20% - Accent3 16 2" xfId="116" xr:uid="{00000000-0005-0000-0000-000073000000}"/>
    <cellStyle name="20% - Accent3 17" xfId="117" xr:uid="{00000000-0005-0000-0000-000074000000}"/>
    <cellStyle name="20% - Accent3 17 2" xfId="118" xr:uid="{00000000-0005-0000-0000-000075000000}"/>
    <cellStyle name="20% - Accent3 2" xfId="119" xr:uid="{00000000-0005-0000-0000-000076000000}"/>
    <cellStyle name="20% - Accent3 2 2" xfId="120" xr:uid="{00000000-0005-0000-0000-000077000000}"/>
    <cellStyle name="20% - Accent3 2 2 2" xfId="121" xr:uid="{00000000-0005-0000-0000-000078000000}"/>
    <cellStyle name="20% - Accent3 2 3" xfId="122" xr:uid="{00000000-0005-0000-0000-000079000000}"/>
    <cellStyle name="20% - Accent3 2 3 2" xfId="123" xr:uid="{00000000-0005-0000-0000-00007A000000}"/>
    <cellStyle name="20% - Accent3 2 4" xfId="124" xr:uid="{00000000-0005-0000-0000-00007B000000}"/>
    <cellStyle name="20% - Accent3 2 4 2" xfId="125" xr:uid="{00000000-0005-0000-0000-00007C000000}"/>
    <cellStyle name="20% - Accent3 2 5" xfId="126" xr:uid="{00000000-0005-0000-0000-00007D000000}"/>
    <cellStyle name="20% - Accent3 2 5 2" xfId="127" xr:uid="{00000000-0005-0000-0000-00007E000000}"/>
    <cellStyle name="20% - Accent3 2 6" xfId="128" xr:uid="{00000000-0005-0000-0000-00007F000000}"/>
    <cellStyle name="20% - Accent3 2 6 2" xfId="129" xr:uid="{00000000-0005-0000-0000-000080000000}"/>
    <cellStyle name="20% - Accent3 2 7" xfId="130" xr:uid="{00000000-0005-0000-0000-000081000000}"/>
    <cellStyle name="20% - Accent3 2 7 2" xfId="131" xr:uid="{00000000-0005-0000-0000-000082000000}"/>
    <cellStyle name="20% - Accent3 2 8" xfId="132" xr:uid="{00000000-0005-0000-0000-000083000000}"/>
    <cellStyle name="20% - Accent3 2 9" xfId="133" xr:uid="{00000000-0005-0000-0000-000084000000}"/>
    <cellStyle name="20% - Accent3 3" xfId="134" xr:uid="{00000000-0005-0000-0000-000085000000}"/>
    <cellStyle name="20% - Accent3 3 2" xfId="135" xr:uid="{00000000-0005-0000-0000-000086000000}"/>
    <cellStyle name="20% - Accent3 3 3" xfId="136" xr:uid="{00000000-0005-0000-0000-000087000000}"/>
    <cellStyle name="20% - Accent3 3 4" xfId="137" xr:uid="{00000000-0005-0000-0000-000088000000}"/>
    <cellStyle name="20% - Accent3 4" xfId="138" xr:uid="{00000000-0005-0000-0000-000089000000}"/>
    <cellStyle name="20% - Accent3 4 2" xfId="139" xr:uid="{00000000-0005-0000-0000-00008A000000}"/>
    <cellStyle name="20% - Accent3 5" xfId="140" xr:uid="{00000000-0005-0000-0000-00008B000000}"/>
    <cellStyle name="20% - Accent3 5 2" xfId="141" xr:uid="{00000000-0005-0000-0000-00008C000000}"/>
    <cellStyle name="20% - Accent3 6" xfId="142" xr:uid="{00000000-0005-0000-0000-00008D000000}"/>
    <cellStyle name="20% - Accent3 6 2" xfId="143" xr:uid="{00000000-0005-0000-0000-00008E000000}"/>
    <cellStyle name="20% - Accent3 7" xfId="144" xr:uid="{00000000-0005-0000-0000-00008F000000}"/>
    <cellStyle name="20% - Accent3 7 2" xfId="145" xr:uid="{00000000-0005-0000-0000-000090000000}"/>
    <cellStyle name="20% - Accent3 8" xfId="146" xr:uid="{00000000-0005-0000-0000-000091000000}"/>
    <cellStyle name="20% - Accent3 8 2" xfId="147" xr:uid="{00000000-0005-0000-0000-000092000000}"/>
    <cellStyle name="20% - Accent3 9" xfId="148" xr:uid="{00000000-0005-0000-0000-000093000000}"/>
    <cellStyle name="20% - Accent3 9 2" xfId="149" xr:uid="{00000000-0005-0000-0000-000094000000}"/>
    <cellStyle name="20% - Accent4 10" xfId="150" xr:uid="{00000000-0005-0000-0000-000095000000}"/>
    <cellStyle name="20% - Accent4 10 2" xfId="151" xr:uid="{00000000-0005-0000-0000-000096000000}"/>
    <cellStyle name="20% - Accent4 11" xfId="152" xr:uid="{00000000-0005-0000-0000-000097000000}"/>
    <cellStyle name="20% - Accent4 11 2" xfId="153" xr:uid="{00000000-0005-0000-0000-000098000000}"/>
    <cellStyle name="20% - Accent4 12" xfId="154" xr:uid="{00000000-0005-0000-0000-000099000000}"/>
    <cellStyle name="20% - Accent4 12 2" xfId="155" xr:uid="{00000000-0005-0000-0000-00009A000000}"/>
    <cellStyle name="20% - Accent4 13" xfId="156" xr:uid="{00000000-0005-0000-0000-00009B000000}"/>
    <cellStyle name="20% - Accent4 13 2" xfId="157" xr:uid="{00000000-0005-0000-0000-00009C000000}"/>
    <cellStyle name="20% - Accent4 14" xfId="158" xr:uid="{00000000-0005-0000-0000-00009D000000}"/>
    <cellStyle name="20% - Accent4 14 2" xfId="159" xr:uid="{00000000-0005-0000-0000-00009E000000}"/>
    <cellStyle name="20% - Accent4 15" xfId="160" xr:uid="{00000000-0005-0000-0000-00009F000000}"/>
    <cellStyle name="20% - Accent4 15 2" xfId="161" xr:uid="{00000000-0005-0000-0000-0000A0000000}"/>
    <cellStyle name="20% - Accent4 16" xfId="162" xr:uid="{00000000-0005-0000-0000-0000A1000000}"/>
    <cellStyle name="20% - Accent4 16 2" xfId="163" xr:uid="{00000000-0005-0000-0000-0000A2000000}"/>
    <cellStyle name="20% - Accent4 17" xfId="164" xr:uid="{00000000-0005-0000-0000-0000A3000000}"/>
    <cellStyle name="20% - Accent4 17 2" xfId="165" xr:uid="{00000000-0005-0000-0000-0000A4000000}"/>
    <cellStyle name="20% - Accent4 2" xfId="166" xr:uid="{00000000-0005-0000-0000-0000A5000000}"/>
    <cellStyle name="20% - Accent4 2 2" xfId="167" xr:uid="{00000000-0005-0000-0000-0000A6000000}"/>
    <cellStyle name="20% - Accent4 2 2 2" xfId="168" xr:uid="{00000000-0005-0000-0000-0000A7000000}"/>
    <cellStyle name="20% - Accent4 2 3" xfId="169" xr:uid="{00000000-0005-0000-0000-0000A8000000}"/>
    <cellStyle name="20% - Accent4 2 3 2" xfId="170" xr:uid="{00000000-0005-0000-0000-0000A9000000}"/>
    <cellStyle name="20% - Accent4 2 4" xfId="171" xr:uid="{00000000-0005-0000-0000-0000AA000000}"/>
    <cellStyle name="20% - Accent4 2 4 2" xfId="172" xr:uid="{00000000-0005-0000-0000-0000AB000000}"/>
    <cellStyle name="20% - Accent4 2 5" xfId="173" xr:uid="{00000000-0005-0000-0000-0000AC000000}"/>
    <cellStyle name="20% - Accent4 2 5 2" xfId="174" xr:uid="{00000000-0005-0000-0000-0000AD000000}"/>
    <cellStyle name="20% - Accent4 2 6" xfId="175" xr:uid="{00000000-0005-0000-0000-0000AE000000}"/>
    <cellStyle name="20% - Accent4 2 6 2" xfId="176" xr:uid="{00000000-0005-0000-0000-0000AF000000}"/>
    <cellStyle name="20% - Accent4 2 7" xfId="177" xr:uid="{00000000-0005-0000-0000-0000B0000000}"/>
    <cellStyle name="20% - Accent4 2 7 2" xfId="178" xr:uid="{00000000-0005-0000-0000-0000B1000000}"/>
    <cellStyle name="20% - Accent4 2 8" xfId="179" xr:uid="{00000000-0005-0000-0000-0000B2000000}"/>
    <cellStyle name="20% - Accent4 2 9" xfId="180" xr:uid="{00000000-0005-0000-0000-0000B3000000}"/>
    <cellStyle name="20% - Accent4 3" xfId="181" xr:uid="{00000000-0005-0000-0000-0000B4000000}"/>
    <cellStyle name="20% - Accent4 3 2" xfId="182" xr:uid="{00000000-0005-0000-0000-0000B5000000}"/>
    <cellStyle name="20% - Accent4 3 3" xfId="183" xr:uid="{00000000-0005-0000-0000-0000B6000000}"/>
    <cellStyle name="20% - Accent4 3 4" xfId="184" xr:uid="{00000000-0005-0000-0000-0000B7000000}"/>
    <cellStyle name="20% - Accent4 4" xfId="185" xr:uid="{00000000-0005-0000-0000-0000B8000000}"/>
    <cellStyle name="20% - Accent4 4 2" xfId="186" xr:uid="{00000000-0005-0000-0000-0000B9000000}"/>
    <cellStyle name="20% - Accent4 5" xfId="187" xr:uid="{00000000-0005-0000-0000-0000BA000000}"/>
    <cellStyle name="20% - Accent4 5 2" xfId="188" xr:uid="{00000000-0005-0000-0000-0000BB000000}"/>
    <cellStyle name="20% - Accent4 6" xfId="189" xr:uid="{00000000-0005-0000-0000-0000BC000000}"/>
    <cellStyle name="20% - Accent4 6 2" xfId="190" xr:uid="{00000000-0005-0000-0000-0000BD000000}"/>
    <cellStyle name="20% - Accent4 7" xfId="191" xr:uid="{00000000-0005-0000-0000-0000BE000000}"/>
    <cellStyle name="20% - Accent4 7 2" xfId="192" xr:uid="{00000000-0005-0000-0000-0000BF000000}"/>
    <cellStyle name="20% - Accent4 8" xfId="193" xr:uid="{00000000-0005-0000-0000-0000C0000000}"/>
    <cellStyle name="20% - Accent4 8 2" xfId="194" xr:uid="{00000000-0005-0000-0000-0000C1000000}"/>
    <cellStyle name="20% - Accent4 9" xfId="195" xr:uid="{00000000-0005-0000-0000-0000C2000000}"/>
    <cellStyle name="20% - Accent4 9 2" xfId="196" xr:uid="{00000000-0005-0000-0000-0000C3000000}"/>
    <cellStyle name="20% - Accent5 10" xfId="197" xr:uid="{00000000-0005-0000-0000-0000C4000000}"/>
    <cellStyle name="20% - Accent5 10 2" xfId="198" xr:uid="{00000000-0005-0000-0000-0000C5000000}"/>
    <cellStyle name="20% - Accent5 11" xfId="199" xr:uid="{00000000-0005-0000-0000-0000C6000000}"/>
    <cellStyle name="20% - Accent5 11 2" xfId="200" xr:uid="{00000000-0005-0000-0000-0000C7000000}"/>
    <cellStyle name="20% - Accent5 12" xfId="201" xr:uid="{00000000-0005-0000-0000-0000C8000000}"/>
    <cellStyle name="20% - Accent5 12 2" xfId="202" xr:uid="{00000000-0005-0000-0000-0000C9000000}"/>
    <cellStyle name="20% - Accent5 13" xfId="203" xr:uid="{00000000-0005-0000-0000-0000CA000000}"/>
    <cellStyle name="20% - Accent5 13 2" xfId="204" xr:uid="{00000000-0005-0000-0000-0000CB000000}"/>
    <cellStyle name="20% - Accent5 14" xfId="205" xr:uid="{00000000-0005-0000-0000-0000CC000000}"/>
    <cellStyle name="20% - Accent5 14 2" xfId="206" xr:uid="{00000000-0005-0000-0000-0000CD000000}"/>
    <cellStyle name="20% - Accent5 15" xfId="207" xr:uid="{00000000-0005-0000-0000-0000CE000000}"/>
    <cellStyle name="20% - Accent5 15 2" xfId="208" xr:uid="{00000000-0005-0000-0000-0000CF000000}"/>
    <cellStyle name="20% - Accent5 16" xfId="209" xr:uid="{00000000-0005-0000-0000-0000D0000000}"/>
    <cellStyle name="20% - Accent5 16 2" xfId="210" xr:uid="{00000000-0005-0000-0000-0000D1000000}"/>
    <cellStyle name="20% - Accent5 17" xfId="211" xr:uid="{00000000-0005-0000-0000-0000D2000000}"/>
    <cellStyle name="20% - Accent5 17 2" xfId="212" xr:uid="{00000000-0005-0000-0000-0000D3000000}"/>
    <cellStyle name="20% - Accent5 2" xfId="213" xr:uid="{00000000-0005-0000-0000-0000D4000000}"/>
    <cellStyle name="20% - Accent5 2 2" xfId="214" xr:uid="{00000000-0005-0000-0000-0000D5000000}"/>
    <cellStyle name="20% - Accent5 2 2 2" xfId="215" xr:uid="{00000000-0005-0000-0000-0000D6000000}"/>
    <cellStyle name="20% - Accent5 2 3" xfId="216" xr:uid="{00000000-0005-0000-0000-0000D7000000}"/>
    <cellStyle name="20% - Accent5 2 3 2" xfId="217" xr:uid="{00000000-0005-0000-0000-0000D8000000}"/>
    <cellStyle name="20% - Accent5 2 4" xfId="218" xr:uid="{00000000-0005-0000-0000-0000D9000000}"/>
    <cellStyle name="20% - Accent5 2 4 2" xfId="219" xr:uid="{00000000-0005-0000-0000-0000DA000000}"/>
    <cellStyle name="20% - Accent5 2 5" xfId="220" xr:uid="{00000000-0005-0000-0000-0000DB000000}"/>
    <cellStyle name="20% - Accent5 2 5 2" xfId="221" xr:uid="{00000000-0005-0000-0000-0000DC000000}"/>
    <cellStyle name="20% - Accent5 2 6" xfId="222" xr:uid="{00000000-0005-0000-0000-0000DD000000}"/>
    <cellStyle name="20% - Accent5 2 6 2" xfId="223" xr:uid="{00000000-0005-0000-0000-0000DE000000}"/>
    <cellStyle name="20% - Accent5 2 7" xfId="224" xr:uid="{00000000-0005-0000-0000-0000DF000000}"/>
    <cellStyle name="20% - Accent5 2 7 2" xfId="225" xr:uid="{00000000-0005-0000-0000-0000E0000000}"/>
    <cellStyle name="20% - Accent5 2 8" xfId="226" xr:uid="{00000000-0005-0000-0000-0000E1000000}"/>
    <cellStyle name="20% - Accent5 2 9" xfId="227" xr:uid="{00000000-0005-0000-0000-0000E2000000}"/>
    <cellStyle name="20% - Accent5 3" xfId="228" xr:uid="{00000000-0005-0000-0000-0000E3000000}"/>
    <cellStyle name="20% - Accent5 3 2" xfId="229" xr:uid="{00000000-0005-0000-0000-0000E4000000}"/>
    <cellStyle name="20% - Accent5 3 3" xfId="230" xr:uid="{00000000-0005-0000-0000-0000E5000000}"/>
    <cellStyle name="20% - Accent5 3 4" xfId="231" xr:uid="{00000000-0005-0000-0000-0000E6000000}"/>
    <cellStyle name="20% - Accent5 4" xfId="232" xr:uid="{00000000-0005-0000-0000-0000E7000000}"/>
    <cellStyle name="20% - Accent5 4 2" xfId="233" xr:uid="{00000000-0005-0000-0000-0000E8000000}"/>
    <cellStyle name="20% - Accent5 5" xfId="234" xr:uid="{00000000-0005-0000-0000-0000E9000000}"/>
    <cellStyle name="20% - Accent5 5 2" xfId="235" xr:uid="{00000000-0005-0000-0000-0000EA000000}"/>
    <cellStyle name="20% - Accent5 6" xfId="236" xr:uid="{00000000-0005-0000-0000-0000EB000000}"/>
    <cellStyle name="20% - Accent5 6 2" xfId="237" xr:uid="{00000000-0005-0000-0000-0000EC000000}"/>
    <cellStyle name="20% - Accent5 7" xfId="238" xr:uid="{00000000-0005-0000-0000-0000ED000000}"/>
    <cellStyle name="20% - Accent5 7 2" xfId="239" xr:uid="{00000000-0005-0000-0000-0000EE000000}"/>
    <cellStyle name="20% - Accent5 8" xfId="240" xr:uid="{00000000-0005-0000-0000-0000EF000000}"/>
    <cellStyle name="20% - Accent5 8 2" xfId="241" xr:uid="{00000000-0005-0000-0000-0000F0000000}"/>
    <cellStyle name="20% - Accent5 9" xfId="242" xr:uid="{00000000-0005-0000-0000-0000F1000000}"/>
    <cellStyle name="20% - Accent5 9 2" xfId="243" xr:uid="{00000000-0005-0000-0000-0000F2000000}"/>
    <cellStyle name="20% - Accent6 10" xfId="244" xr:uid="{00000000-0005-0000-0000-0000F3000000}"/>
    <cellStyle name="20% - Accent6 10 2" xfId="245" xr:uid="{00000000-0005-0000-0000-0000F4000000}"/>
    <cellStyle name="20% - Accent6 11" xfId="246" xr:uid="{00000000-0005-0000-0000-0000F5000000}"/>
    <cellStyle name="20% - Accent6 11 2" xfId="247" xr:uid="{00000000-0005-0000-0000-0000F6000000}"/>
    <cellStyle name="20% - Accent6 12" xfId="248" xr:uid="{00000000-0005-0000-0000-0000F7000000}"/>
    <cellStyle name="20% - Accent6 12 2" xfId="249" xr:uid="{00000000-0005-0000-0000-0000F8000000}"/>
    <cellStyle name="20% - Accent6 13" xfId="250" xr:uid="{00000000-0005-0000-0000-0000F9000000}"/>
    <cellStyle name="20% - Accent6 13 2" xfId="251" xr:uid="{00000000-0005-0000-0000-0000FA000000}"/>
    <cellStyle name="20% - Accent6 14" xfId="252" xr:uid="{00000000-0005-0000-0000-0000FB000000}"/>
    <cellStyle name="20% - Accent6 14 2" xfId="253" xr:uid="{00000000-0005-0000-0000-0000FC000000}"/>
    <cellStyle name="20% - Accent6 15" xfId="254" xr:uid="{00000000-0005-0000-0000-0000FD000000}"/>
    <cellStyle name="20% - Accent6 15 2" xfId="255" xr:uid="{00000000-0005-0000-0000-0000FE000000}"/>
    <cellStyle name="20% - Accent6 16" xfId="256" xr:uid="{00000000-0005-0000-0000-0000FF000000}"/>
    <cellStyle name="20% - Accent6 16 2" xfId="257" xr:uid="{00000000-0005-0000-0000-000000010000}"/>
    <cellStyle name="20% - Accent6 17" xfId="258" xr:uid="{00000000-0005-0000-0000-000001010000}"/>
    <cellStyle name="20% - Accent6 17 2" xfId="259" xr:uid="{00000000-0005-0000-0000-000002010000}"/>
    <cellStyle name="20% - Accent6 2" xfId="260" xr:uid="{00000000-0005-0000-0000-000003010000}"/>
    <cellStyle name="20% - Accent6 2 2" xfId="261" xr:uid="{00000000-0005-0000-0000-000004010000}"/>
    <cellStyle name="20% - Accent6 2 2 2" xfId="262" xr:uid="{00000000-0005-0000-0000-000005010000}"/>
    <cellStyle name="20% - Accent6 2 3" xfId="263" xr:uid="{00000000-0005-0000-0000-000006010000}"/>
    <cellStyle name="20% - Accent6 2 3 2" xfId="264" xr:uid="{00000000-0005-0000-0000-000007010000}"/>
    <cellStyle name="20% - Accent6 2 4" xfId="265" xr:uid="{00000000-0005-0000-0000-000008010000}"/>
    <cellStyle name="20% - Accent6 2 4 2" xfId="266" xr:uid="{00000000-0005-0000-0000-000009010000}"/>
    <cellStyle name="20% - Accent6 2 5" xfId="267" xr:uid="{00000000-0005-0000-0000-00000A010000}"/>
    <cellStyle name="20% - Accent6 2 5 2" xfId="268" xr:uid="{00000000-0005-0000-0000-00000B010000}"/>
    <cellStyle name="20% - Accent6 2 6" xfId="269" xr:uid="{00000000-0005-0000-0000-00000C010000}"/>
    <cellStyle name="20% - Accent6 2 6 2" xfId="270" xr:uid="{00000000-0005-0000-0000-00000D010000}"/>
    <cellStyle name="20% - Accent6 2 7" xfId="271" xr:uid="{00000000-0005-0000-0000-00000E010000}"/>
    <cellStyle name="20% - Accent6 2 7 2" xfId="272" xr:uid="{00000000-0005-0000-0000-00000F010000}"/>
    <cellStyle name="20% - Accent6 2 8" xfId="273" xr:uid="{00000000-0005-0000-0000-000010010000}"/>
    <cellStyle name="20% - Accent6 2 9" xfId="274" xr:uid="{00000000-0005-0000-0000-000011010000}"/>
    <cellStyle name="20% - Accent6 3" xfId="275" xr:uid="{00000000-0005-0000-0000-000012010000}"/>
    <cellStyle name="20% - Accent6 3 2" xfId="276" xr:uid="{00000000-0005-0000-0000-000013010000}"/>
    <cellStyle name="20% - Accent6 3 3" xfId="277" xr:uid="{00000000-0005-0000-0000-000014010000}"/>
    <cellStyle name="20% - Accent6 3 4" xfId="278" xr:uid="{00000000-0005-0000-0000-000015010000}"/>
    <cellStyle name="20% - Accent6 4" xfId="279" xr:uid="{00000000-0005-0000-0000-000016010000}"/>
    <cellStyle name="20% - Accent6 4 2" xfId="280" xr:uid="{00000000-0005-0000-0000-000017010000}"/>
    <cellStyle name="20% - Accent6 5" xfId="281" xr:uid="{00000000-0005-0000-0000-000018010000}"/>
    <cellStyle name="20% - Accent6 5 2" xfId="282" xr:uid="{00000000-0005-0000-0000-000019010000}"/>
    <cellStyle name="20% - Accent6 6" xfId="283" xr:uid="{00000000-0005-0000-0000-00001A010000}"/>
    <cellStyle name="20% - Accent6 6 2" xfId="284" xr:uid="{00000000-0005-0000-0000-00001B010000}"/>
    <cellStyle name="20% - Accent6 7" xfId="285" xr:uid="{00000000-0005-0000-0000-00001C010000}"/>
    <cellStyle name="20% - Accent6 7 2" xfId="286" xr:uid="{00000000-0005-0000-0000-00001D010000}"/>
    <cellStyle name="20% - Accent6 8" xfId="287" xr:uid="{00000000-0005-0000-0000-00001E010000}"/>
    <cellStyle name="20% - Accent6 8 2" xfId="288" xr:uid="{00000000-0005-0000-0000-00001F010000}"/>
    <cellStyle name="20% - Accent6 9" xfId="289" xr:uid="{00000000-0005-0000-0000-000020010000}"/>
    <cellStyle name="20% - Accent6 9 2" xfId="290" xr:uid="{00000000-0005-0000-0000-000021010000}"/>
    <cellStyle name="25c734c591" xfId="291" xr:uid="{00000000-0005-0000-0000-000022010000}"/>
    <cellStyle name="40% - Accent1 10" xfId="292" xr:uid="{00000000-0005-0000-0000-000023010000}"/>
    <cellStyle name="40% - Accent1 10 2" xfId="293" xr:uid="{00000000-0005-0000-0000-000024010000}"/>
    <cellStyle name="40% - Accent1 11" xfId="294" xr:uid="{00000000-0005-0000-0000-000025010000}"/>
    <cellStyle name="40% - Accent1 11 2" xfId="295" xr:uid="{00000000-0005-0000-0000-000026010000}"/>
    <cellStyle name="40% - Accent1 12" xfId="296" xr:uid="{00000000-0005-0000-0000-000027010000}"/>
    <cellStyle name="40% - Accent1 12 2" xfId="297" xr:uid="{00000000-0005-0000-0000-000028010000}"/>
    <cellStyle name="40% - Accent1 13" xfId="298" xr:uid="{00000000-0005-0000-0000-000029010000}"/>
    <cellStyle name="40% - Accent1 13 2" xfId="299" xr:uid="{00000000-0005-0000-0000-00002A010000}"/>
    <cellStyle name="40% - Accent1 14" xfId="300" xr:uid="{00000000-0005-0000-0000-00002B010000}"/>
    <cellStyle name="40% - Accent1 14 2" xfId="301" xr:uid="{00000000-0005-0000-0000-00002C010000}"/>
    <cellStyle name="40% - Accent1 15" xfId="302" xr:uid="{00000000-0005-0000-0000-00002D010000}"/>
    <cellStyle name="40% - Accent1 15 2" xfId="303" xr:uid="{00000000-0005-0000-0000-00002E010000}"/>
    <cellStyle name="40% - Accent1 16" xfId="304" xr:uid="{00000000-0005-0000-0000-00002F010000}"/>
    <cellStyle name="40% - Accent1 16 2" xfId="305" xr:uid="{00000000-0005-0000-0000-000030010000}"/>
    <cellStyle name="40% - Accent1 17" xfId="306" xr:uid="{00000000-0005-0000-0000-000031010000}"/>
    <cellStyle name="40% - Accent1 17 2" xfId="307" xr:uid="{00000000-0005-0000-0000-000032010000}"/>
    <cellStyle name="40% - Accent1 2" xfId="308" xr:uid="{00000000-0005-0000-0000-000033010000}"/>
    <cellStyle name="40% - Accent1 2 2" xfId="309" xr:uid="{00000000-0005-0000-0000-000034010000}"/>
    <cellStyle name="40% - Accent1 2 2 2" xfId="310" xr:uid="{00000000-0005-0000-0000-000035010000}"/>
    <cellStyle name="40% - Accent1 2 3" xfId="311" xr:uid="{00000000-0005-0000-0000-000036010000}"/>
    <cellStyle name="40% - Accent1 2 3 2" xfId="312" xr:uid="{00000000-0005-0000-0000-000037010000}"/>
    <cellStyle name="40% - Accent1 2 4" xfId="313" xr:uid="{00000000-0005-0000-0000-000038010000}"/>
    <cellStyle name="40% - Accent1 2 4 2" xfId="314" xr:uid="{00000000-0005-0000-0000-000039010000}"/>
    <cellStyle name="40% - Accent1 2 5" xfId="315" xr:uid="{00000000-0005-0000-0000-00003A010000}"/>
    <cellStyle name="40% - Accent1 2 5 2" xfId="316" xr:uid="{00000000-0005-0000-0000-00003B010000}"/>
    <cellStyle name="40% - Accent1 2 6" xfId="317" xr:uid="{00000000-0005-0000-0000-00003C010000}"/>
    <cellStyle name="40% - Accent1 2 6 2" xfId="318" xr:uid="{00000000-0005-0000-0000-00003D010000}"/>
    <cellStyle name="40% - Accent1 2 7" xfId="319" xr:uid="{00000000-0005-0000-0000-00003E010000}"/>
    <cellStyle name="40% - Accent1 2 7 2" xfId="320" xr:uid="{00000000-0005-0000-0000-00003F010000}"/>
    <cellStyle name="40% - Accent1 2 8" xfId="321" xr:uid="{00000000-0005-0000-0000-000040010000}"/>
    <cellStyle name="40% - Accent1 2 9" xfId="322" xr:uid="{00000000-0005-0000-0000-000041010000}"/>
    <cellStyle name="40% - Accent1 3" xfId="323" xr:uid="{00000000-0005-0000-0000-000042010000}"/>
    <cellStyle name="40% - Accent1 3 2" xfId="324" xr:uid="{00000000-0005-0000-0000-000043010000}"/>
    <cellStyle name="40% - Accent1 3 3" xfId="325" xr:uid="{00000000-0005-0000-0000-000044010000}"/>
    <cellStyle name="40% - Accent1 3 4" xfId="326" xr:uid="{00000000-0005-0000-0000-000045010000}"/>
    <cellStyle name="40% - Accent1 4" xfId="327" xr:uid="{00000000-0005-0000-0000-000046010000}"/>
    <cellStyle name="40% - Accent1 4 2" xfId="328" xr:uid="{00000000-0005-0000-0000-000047010000}"/>
    <cellStyle name="40% - Accent1 5" xfId="329" xr:uid="{00000000-0005-0000-0000-000048010000}"/>
    <cellStyle name="40% - Accent1 5 2" xfId="330" xr:uid="{00000000-0005-0000-0000-000049010000}"/>
    <cellStyle name="40% - Accent1 6" xfId="331" xr:uid="{00000000-0005-0000-0000-00004A010000}"/>
    <cellStyle name="40% - Accent1 6 2" xfId="332" xr:uid="{00000000-0005-0000-0000-00004B010000}"/>
    <cellStyle name="40% - Accent1 7" xfId="333" xr:uid="{00000000-0005-0000-0000-00004C010000}"/>
    <cellStyle name="40% - Accent1 7 2" xfId="334" xr:uid="{00000000-0005-0000-0000-00004D010000}"/>
    <cellStyle name="40% - Accent1 8" xfId="335" xr:uid="{00000000-0005-0000-0000-00004E010000}"/>
    <cellStyle name="40% - Accent1 8 2" xfId="336" xr:uid="{00000000-0005-0000-0000-00004F010000}"/>
    <cellStyle name="40% - Accent1 9" xfId="337" xr:uid="{00000000-0005-0000-0000-000050010000}"/>
    <cellStyle name="40% - Accent1 9 2" xfId="338" xr:uid="{00000000-0005-0000-0000-000051010000}"/>
    <cellStyle name="40% - Accent2 10" xfId="339" xr:uid="{00000000-0005-0000-0000-000052010000}"/>
    <cellStyle name="40% - Accent2 10 2" xfId="340" xr:uid="{00000000-0005-0000-0000-000053010000}"/>
    <cellStyle name="40% - Accent2 11" xfId="341" xr:uid="{00000000-0005-0000-0000-000054010000}"/>
    <cellStyle name="40% - Accent2 11 2" xfId="342" xr:uid="{00000000-0005-0000-0000-000055010000}"/>
    <cellStyle name="40% - Accent2 12" xfId="343" xr:uid="{00000000-0005-0000-0000-000056010000}"/>
    <cellStyle name="40% - Accent2 12 2" xfId="344" xr:uid="{00000000-0005-0000-0000-000057010000}"/>
    <cellStyle name="40% - Accent2 13" xfId="345" xr:uid="{00000000-0005-0000-0000-000058010000}"/>
    <cellStyle name="40% - Accent2 13 2" xfId="346" xr:uid="{00000000-0005-0000-0000-000059010000}"/>
    <cellStyle name="40% - Accent2 14" xfId="347" xr:uid="{00000000-0005-0000-0000-00005A010000}"/>
    <cellStyle name="40% - Accent2 14 2" xfId="348" xr:uid="{00000000-0005-0000-0000-00005B010000}"/>
    <cellStyle name="40% - Accent2 15" xfId="349" xr:uid="{00000000-0005-0000-0000-00005C010000}"/>
    <cellStyle name="40% - Accent2 15 2" xfId="350" xr:uid="{00000000-0005-0000-0000-00005D010000}"/>
    <cellStyle name="40% - Accent2 16" xfId="351" xr:uid="{00000000-0005-0000-0000-00005E010000}"/>
    <cellStyle name="40% - Accent2 16 2" xfId="352" xr:uid="{00000000-0005-0000-0000-00005F010000}"/>
    <cellStyle name="40% - Accent2 17" xfId="353" xr:uid="{00000000-0005-0000-0000-000060010000}"/>
    <cellStyle name="40% - Accent2 17 2" xfId="354" xr:uid="{00000000-0005-0000-0000-000061010000}"/>
    <cellStyle name="40% - Accent2 2" xfId="355" xr:uid="{00000000-0005-0000-0000-000062010000}"/>
    <cellStyle name="40% - Accent2 2 2" xfId="356" xr:uid="{00000000-0005-0000-0000-000063010000}"/>
    <cellStyle name="40% - Accent2 2 2 2" xfId="357" xr:uid="{00000000-0005-0000-0000-000064010000}"/>
    <cellStyle name="40% - Accent2 2 3" xfId="358" xr:uid="{00000000-0005-0000-0000-000065010000}"/>
    <cellStyle name="40% - Accent2 2 3 2" xfId="359" xr:uid="{00000000-0005-0000-0000-000066010000}"/>
    <cellStyle name="40% - Accent2 2 4" xfId="360" xr:uid="{00000000-0005-0000-0000-000067010000}"/>
    <cellStyle name="40% - Accent2 2 4 2" xfId="361" xr:uid="{00000000-0005-0000-0000-000068010000}"/>
    <cellStyle name="40% - Accent2 2 5" xfId="362" xr:uid="{00000000-0005-0000-0000-000069010000}"/>
    <cellStyle name="40% - Accent2 2 5 2" xfId="363" xr:uid="{00000000-0005-0000-0000-00006A010000}"/>
    <cellStyle name="40% - Accent2 2 6" xfId="364" xr:uid="{00000000-0005-0000-0000-00006B010000}"/>
    <cellStyle name="40% - Accent2 2 6 2" xfId="365" xr:uid="{00000000-0005-0000-0000-00006C010000}"/>
    <cellStyle name="40% - Accent2 2 7" xfId="366" xr:uid="{00000000-0005-0000-0000-00006D010000}"/>
    <cellStyle name="40% - Accent2 2 7 2" xfId="367" xr:uid="{00000000-0005-0000-0000-00006E010000}"/>
    <cellStyle name="40% - Accent2 2 8" xfId="368" xr:uid="{00000000-0005-0000-0000-00006F010000}"/>
    <cellStyle name="40% - Accent2 2 9" xfId="369" xr:uid="{00000000-0005-0000-0000-000070010000}"/>
    <cellStyle name="40% - Accent2 3" xfId="370" xr:uid="{00000000-0005-0000-0000-000071010000}"/>
    <cellStyle name="40% - Accent2 3 2" xfId="371" xr:uid="{00000000-0005-0000-0000-000072010000}"/>
    <cellStyle name="40% - Accent2 3 3" xfId="372" xr:uid="{00000000-0005-0000-0000-000073010000}"/>
    <cellStyle name="40% - Accent2 3 4" xfId="373" xr:uid="{00000000-0005-0000-0000-000074010000}"/>
    <cellStyle name="40% - Accent2 4" xfId="374" xr:uid="{00000000-0005-0000-0000-000075010000}"/>
    <cellStyle name="40% - Accent2 4 2" xfId="375" xr:uid="{00000000-0005-0000-0000-000076010000}"/>
    <cellStyle name="40% - Accent2 5" xfId="376" xr:uid="{00000000-0005-0000-0000-000077010000}"/>
    <cellStyle name="40% - Accent2 5 2" xfId="377" xr:uid="{00000000-0005-0000-0000-000078010000}"/>
    <cellStyle name="40% - Accent2 6" xfId="378" xr:uid="{00000000-0005-0000-0000-000079010000}"/>
    <cellStyle name="40% - Accent2 6 2" xfId="379" xr:uid="{00000000-0005-0000-0000-00007A010000}"/>
    <cellStyle name="40% - Accent2 7" xfId="380" xr:uid="{00000000-0005-0000-0000-00007B010000}"/>
    <cellStyle name="40% - Accent2 7 2" xfId="381" xr:uid="{00000000-0005-0000-0000-00007C010000}"/>
    <cellStyle name="40% - Accent2 8" xfId="382" xr:uid="{00000000-0005-0000-0000-00007D010000}"/>
    <cellStyle name="40% - Accent2 8 2" xfId="383" xr:uid="{00000000-0005-0000-0000-00007E010000}"/>
    <cellStyle name="40% - Accent2 9" xfId="384" xr:uid="{00000000-0005-0000-0000-00007F010000}"/>
    <cellStyle name="40% - Accent2 9 2" xfId="385" xr:uid="{00000000-0005-0000-0000-000080010000}"/>
    <cellStyle name="40% - Accent3 10" xfId="386" xr:uid="{00000000-0005-0000-0000-000081010000}"/>
    <cellStyle name="40% - Accent3 10 2" xfId="387" xr:uid="{00000000-0005-0000-0000-000082010000}"/>
    <cellStyle name="40% - Accent3 11" xfId="388" xr:uid="{00000000-0005-0000-0000-000083010000}"/>
    <cellStyle name="40% - Accent3 11 2" xfId="389" xr:uid="{00000000-0005-0000-0000-000084010000}"/>
    <cellStyle name="40% - Accent3 12" xfId="390" xr:uid="{00000000-0005-0000-0000-000085010000}"/>
    <cellStyle name="40% - Accent3 12 2" xfId="391" xr:uid="{00000000-0005-0000-0000-000086010000}"/>
    <cellStyle name="40% - Accent3 13" xfId="392" xr:uid="{00000000-0005-0000-0000-000087010000}"/>
    <cellStyle name="40% - Accent3 13 2" xfId="393" xr:uid="{00000000-0005-0000-0000-000088010000}"/>
    <cellStyle name="40% - Accent3 14" xfId="394" xr:uid="{00000000-0005-0000-0000-000089010000}"/>
    <cellStyle name="40% - Accent3 14 2" xfId="395" xr:uid="{00000000-0005-0000-0000-00008A010000}"/>
    <cellStyle name="40% - Accent3 15" xfId="396" xr:uid="{00000000-0005-0000-0000-00008B010000}"/>
    <cellStyle name="40% - Accent3 15 2" xfId="397" xr:uid="{00000000-0005-0000-0000-00008C010000}"/>
    <cellStyle name="40% - Accent3 16" xfId="398" xr:uid="{00000000-0005-0000-0000-00008D010000}"/>
    <cellStyle name="40% - Accent3 16 2" xfId="399" xr:uid="{00000000-0005-0000-0000-00008E010000}"/>
    <cellStyle name="40% - Accent3 17" xfId="400" xr:uid="{00000000-0005-0000-0000-00008F010000}"/>
    <cellStyle name="40% - Accent3 17 2" xfId="401" xr:uid="{00000000-0005-0000-0000-000090010000}"/>
    <cellStyle name="40% - Accent3 2" xfId="402" xr:uid="{00000000-0005-0000-0000-000091010000}"/>
    <cellStyle name="40% - Accent3 2 2" xfId="403" xr:uid="{00000000-0005-0000-0000-000092010000}"/>
    <cellStyle name="40% - Accent3 2 2 2" xfId="404" xr:uid="{00000000-0005-0000-0000-000093010000}"/>
    <cellStyle name="40% - Accent3 2 3" xfId="405" xr:uid="{00000000-0005-0000-0000-000094010000}"/>
    <cellStyle name="40% - Accent3 2 3 2" xfId="406" xr:uid="{00000000-0005-0000-0000-000095010000}"/>
    <cellStyle name="40% - Accent3 2 4" xfId="407" xr:uid="{00000000-0005-0000-0000-000096010000}"/>
    <cellStyle name="40% - Accent3 2 4 2" xfId="408" xr:uid="{00000000-0005-0000-0000-000097010000}"/>
    <cellStyle name="40% - Accent3 2 5" xfId="409" xr:uid="{00000000-0005-0000-0000-000098010000}"/>
    <cellStyle name="40% - Accent3 2 5 2" xfId="410" xr:uid="{00000000-0005-0000-0000-000099010000}"/>
    <cellStyle name="40% - Accent3 2 6" xfId="411" xr:uid="{00000000-0005-0000-0000-00009A010000}"/>
    <cellStyle name="40% - Accent3 2 6 2" xfId="412" xr:uid="{00000000-0005-0000-0000-00009B010000}"/>
    <cellStyle name="40% - Accent3 2 7" xfId="413" xr:uid="{00000000-0005-0000-0000-00009C010000}"/>
    <cellStyle name="40% - Accent3 2 7 2" xfId="414" xr:uid="{00000000-0005-0000-0000-00009D010000}"/>
    <cellStyle name="40% - Accent3 2 8" xfId="415" xr:uid="{00000000-0005-0000-0000-00009E010000}"/>
    <cellStyle name="40% - Accent3 2 9" xfId="416" xr:uid="{00000000-0005-0000-0000-00009F010000}"/>
    <cellStyle name="40% - Accent3 3" xfId="417" xr:uid="{00000000-0005-0000-0000-0000A0010000}"/>
    <cellStyle name="40% - Accent3 3 2" xfId="418" xr:uid="{00000000-0005-0000-0000-0000A1010000}"/>
    <cellStyle name="40% - Accent3 3 3" xfId="419" xr:uid="{00000000-0005-0000-0000-0000A2010000}"/>
    <cellStyle name="40% - Accent3 3 4" xfId="420" xr:uid="{00000000-0005-0000-0000-0000A3010000}"/>
    <cellStyle name="40% - Accent3 4" xfId="421" xr:uid="{00000000-0005-0000-0000-0000A4010000}"/>
    <cellStyle name="40% - Accent3 4 2" xfId="422" xr:uid="{00000000-0005-0000-0000-0000A5010000}"/>
    <cellStyle name="40% - Accent3 5" xfId="423" xr:uid="{00000000-0005-0000-0000-0000A6010000}"/>
    <cellStyle name="40% - Accent3 5 2" xfId="424" xr:uid="{00000000-0005-0000-0000-0000A7010000}"/>
    <cellStyle name="40% - Accent3 6" xfId="425" xr:uid="{00000000-0005-0000-0000-0000A8010000}"/>
    <cellStyle name="40% - Accent3 6 2" xfId="426" xr:uid="{00000000-0005-0000-0000-0000A9010000}"/>
    <cellStyle name="40% - Accent3 7" xfId="427" xr:uid="{00000000-0005-0000-0000-0000AA010000}"/>
    <cellStyle name="40% - Accent3 7 2" xfId="428" xr:uid="{00000000-0005-0000-0000-0000AB010000}"/>
    <cellStyle name="40% - Accent3 8" xfId="429" xr:uid="{00000000-0005-0000-0000-0000AC010000}"/>
    <cellStyle name="40% - Accent3 8 2" xfId="430" xr:uid="{00000000-0005-0000-0000-0000AD010000}"/>
    <cellStyle name="40% - Accent3 9" xfId="431" xr:uid="{00000000-0005-0000-0000-0000AE010000}"/>
    <cellStyle name="40% - Accent3 9 2" xfId="432" xr:uid="{00000000-0005-0000-0000-0000AF010000}"/>
    <cellStyle name="40% - Accent4 10" xfId="433" xr:uid="{00000000-0005-0000-0000-0000B0010000}"/>
    <cellStyle name="40% - Accent4 10 2" xfId="434" xr:uid="{00000000-0005-0000-0000-0000B1010000}"/>
    <cellStyle name="40% - Accent4 11" xfId="435" xr:uid="{00000000-0005-0000-0000-0000B2010000}"/>
    <cellStyle name="40% - Accent4 11 2" xfId="436" xr:uid="{00000000-0005-0000-0000-0000B3010000}"/>
    <cellStyle name="40% - Accent4 12" xfId="437" xr:uid="{00000000-0005-0000-0000-0000B4010000}"/>
    <cellStyle name="40% - Accent4 12 2" xfId="438" xr:uid="{00000000-0005-0000-0000-0000B5010000}"/>
    <cellStyle name="40% - Accent4 13" xfId="439" xr:uid="{00000000-0005-0000-0000-0000B6010000}"/>
    <cellStyle name="40% - Accent4 13 2" xfId="440" xr:uid="{00000000-0005-0000-0000-0000B7010000}"/>
    <cellStyle name="40% - Accent4 14" xfId="441" xr:uid="{00000000-0005-0000-0000-0000B8010000}"/>
    <cellStyle name="40% - Accent4 14 2" xfId="442" xr:uid="{00000000-0005-0000-0000-0000B9010000}"/>
    <cellStyle name="40% - Accent4 15" xfId="443" xr:uid="{00000000-0005-0000-0000-0000BA010000}"/>
    <cellStyle name="40% - Accent4 15 2" xfId="444" xr:uid="{00000000-0005-0000-0000-0000BB010000}"/>
    <cellStyle name="40% - Accent4 16" xfId="445" xr:uid="{00000000-0005-0000-0000-0000BC010000}"/>
    <cellStyle name="40% - Accent4 16 2" xfId="446" xr:uid="{00000000-0005-0000-0000-0000BD010000}"/>
    <cellStyle name="40% - Accent4 17" xfId="447" xr:uid="{00000000-0005-0000-0000-0000BE010000}"/>
    <cellStyle name="40% - Accent4 17 2" xfId="448" xr:uid="{00000000-0005-0000-0000-0000BF010000}"/>
    <cellStyle name="40% - Accent4 2" xfId="449" xr:uid="{00000000-0005-0000-0000-0000C0010000}"/>
    <cellStyle name="40% - Accent4 2 2" xfId="450" xr:uid="{00000000-0005-0000-0000-0000C1010000}"/>
    <cellStyle name="40% - Accent4 2 2 2" xfId="451" xr:uid="{00000000-0005-0000-0000-0000C2010000}"/>
    <cellStyle name="40% - Accent4 2 3" xfId="452" xr:uid="{00000000-0005-0000-0000-0000C3010000}"/>
    <cellStyle name="40% - Accent4 2 3 2" xfId="453" xr:uid="{00000000-0005-0000-0000-0000C4010000}"/>
    <cellStyle name="40% - Accent4 2 4" xfId="454" xr:uid="{00000000-0005-0000-0000-0000C5010000}"/>
    <cellStyle name="40% - Accent4 2 4 2" xfId="455" xr:uid="{00000000-0005-0000-0000-0000C6010000}"/>
    <cellStyle name="40% - Accent4 2 5" xfId="456" xr:uid="{00000000-0005-0000-0000-0000C7010000}"/>
    <cellStyle name="40% - Accent4 2 5 2" xfId="457" xr:uid="{00000000-0005-0000-0000-0000C8010000}"/>
    <cellStyle name="40% - Accent4 2 6" xfId="458" xr:uid="{00000000-0005-0000-0000-0000C9010000}"/>
    <cellStyle name="40% - Accent4 2 6 2" xfId="459" xr:uid="{00000000-0005-0000-0000-0000CA010000}"/>
    <cellStyle name="40% - Accent4 2 7" xfId="460" xr:uid="{00000000-0005-0000-0000-0000CB010000}"/>
    <cellStyle name="40% - Accent4 2 7 2" xfId="461" xr:uid="{00000000-0005-0000-0000-0000CC010000}"/>
    <cellStyle name="40% - Accent4 2 8" xfId="462" xr:uid="{00000000-0005-0000-0000-0000CD010000}"/>
    <cellStyle name="40% - Accent4 2 9" xfId="463" xr:uid="{00000000-0005-0000-0000-0000CE010000}"/>
    <cellStyle name="40% - Accent4 3" xfId="464" xr:uid="{00000000-0005-0000-0000-0000CF010000}"/>
    <cellStyle name="40% - Accent4 3 2" xfId="465" xr:uid="{00000000-0005-0000-0000-0000D0010000}"/>
    <cellStyle name="40% - Accent4 3 3" xfId="466" xr:uid="{00000000-0005-0000-0000-0000D1010000}"/>
    <cellStyle name="40% - Accent4 3 4" xfId="467" xr:uid="{00000000-0005-0000-0000-0000D2010000}"/>
    <cellStyle name="40% - Accent4 4" xfId="468" xr:uid="{00000000-0005-0000-0000-0000D3010000}"/>
    <cellStyle name="40% - Accent4 4 2" xfId="469" xr:uid="{00000000-0005-0000-0000-0000D4010000}"/>
    <cellStyle name="40% - Accent4 5" xfId="470" xr:uid="{00000000-0005-0000-0000-0000D5010000}"/>
    <cellStyle name="40% - Accent4 5 2" xfId="471" xr:uid="{00000000-0005-0000-0000-0000D6010000}"/>
    <cellStyle name="40% - Accent4 6" xfId="472" xr:uid="{00000000-0005-0000-0000-0000D7010000}"/>
    <cellStyle name="40% - Accent4 6 2" xfId="473" xr:uid="{00000000-0005-0000-0000-0000D8010000}"/>
    <cellStyle name="40% - Accent4 7" xfId="474" xr:uid="{00000000-0005-0000-0000-0000D9010000}"/>
    <cellStyle name="40% - Accent4 7 2" xfId="475" xr:uid="{00000000-0005-0000-0000-0000DA010000}"/>
    <cellStyle name="40% - Accent4 8" xfId="476" xr:uid="{00000000-0005-0000-0000-0000DB010000}"/>
    <cellStyle name="40% - Accent4 8 2" xfId="477" xr:uid="{00000000-0005-0000-0000-0000DC010000}"/>
    <cellStyle name="40% - Accent4 9" xfId="478" xr:uid="{00000000-0005-0000-0000-0000DD010000}"/>
    <cellStyle name="40% - Accent4 9 2" xfId="479" xr:uid="{00000000-0005-0000-0000-0000DE010000}"/>
    <cellStyle name="40% - Accent5 10" xfId="480" xr:uid="{00000000-0005-0000-0000-0000DF010000}"/>
    <cellStyle name="40% - Accent5 10 2" xfId="481" xr:uid="{00000000-0005-0000-0000-0000E0010000}"/>
    <cellStyle name="40% - Accent5 11" xfId="482" xr:uid="{00000000-0005-0000-0000-0000E1010000}"/>
    <cellStyle name="40% - Accent5 11 2" xfId="483" xr:uid="{00000000-0005-0000-0000-0000E2010000}"/>
    <cellStyle name="40% - Accent5 12" xfId="484" xr:uid="{00000000-0005-0000-0000-0000E3010000}"/>
    <cellStyle name="40% - Accent5 12 2" xfId="485" xr:uid="{00000000-0005-0000-0000-0000E4010000}"/>
    <cellStyle name="40% - Accent5 13" xfId="486" xr:uid="{00000000-0005-0000-0000-0000E5010000}"/>
    <cellStyle name="40% - Accent5 13 2" xfId="487" xr:uid="{00000000-0005-0000-0000-0000E6010000}"/>
    <cellStyle name="40% - Accent5 14" xfId="488" xr:uid="{00000000-0005-0000-0000-0000E7010000}"/>
    <cellStyle name="40% - Accent5 14 2" xfId="489" xr:uid="{00000000-0005-0000-0000-0000E8010000}"/>
    <cellStyle name="40% - Accent5 15" xfId="490" xr:uid="{00000000-0005-0000-0000-0000E9010000}"/>
    <cellStyle name="40% - Accent5 15 2" xfId="491" xr:uid="{00000000-0005-0000-0000-0000EA010000}"/>
    <cellStyle name="40% - Accent5 16" xfId="492" xr:uid="{00000000-0005-0000-0000-0000EB010000}"/>
    <cellStyle name="40% - Accent5 16 2" xfId="493" xr:uid="{00000000-0005-0000-0000-0000EC010000}"/>
    <cellStyle name="40% - Accent5 17" xfId="494" xr:uid="{00000000-0005-0000-0000-0000ED010000}"/>
    <cellStyle name="40% - Accent5 17 2" xfId="495" xr:uid="{00000000-0005-0000-0000-0000EE010000}"/>
    <cellStyle name="40% - Accent5 2" xfId="496" xr:uid="{00000000-0005-0000-0000-0000EF010000}"/>
    <cellStyle name="40% - Accent5 2 2" xfId="497" xr:uid="{00000000-0005-0000-0000-0000F0010000}"/>
    <cellStyle name="40% - Accent5 2 2 2" xfId="498" xr:uid="{00000000-0005-0000-0000-0000F1010000}"/>
    <cellStyle name="40% - Accent5 2 3" xfId="499" xr:uid="{00000000-0005-0000-0000-0000F2010000}"/>
    <cellStyle name="40% - Accent5 2 3 2" xfId="500" xr:uid="{00000000-0005-0000-0000-0000F3010000}"/>
    <cellStyle name="40% - Accent5 2 4" xfId="501" xr:uid="{00000000-0005-0000-0000-0000F4010000}"/>
    <cellStyle name="40% - Accent5 2 4 2" xfId="502" xr:uid="{00000000-0005-0000-0000-0000F5010000}"/>
    <cellStyle name="40% - Accent5 2 5" xfId="503" xr:uid="{00000000-0005-0000-0000-0000F6010000}"/>
    <cellStyle name="40% - Accent5 2 5 2" xfId="504" xr:uid="{00000000-0005-0000-0000-0000F7010000}"/>
    <cellStyle name="40% - Accent5 2 6" xfId="505" xr:uid="{00000000-0005-0000-0000-0000F8010000}"/>
    <cellStyle name="40% - Accent5 2 6 2" xfId="506" xr:uid="{00000000-0005-0000-0000-0000F9010000}"/>
    <cellStyle name="40% - Accent5 2 7" xfId="507" xr:uid="{00000000-0005-0000-0000-0000FA010000}"/>
    <cellStyle name="40% - Accent5 2 7 2" xfId="508" xr:uid="{00000000-0005-0000-0000-0000FB010000}"/>
    <cellStyle name="40% - Accent5 2 8" xfId="509" xr:uid="{00000000-0005-0000-0000-0000FC010000}"/>
    <cellStyle name="40% - Accent5 2 9" xfId="510" xr:uid="{00000000-0005-0000-0000-0000FD010000}"/>
    <cellStyle name="40% - Accent5 3" xfId="511" xr:uid="{00000000-0005-0000-0000-0000FE010000}"/>
    <cellStyle name="40% - Accent5 3 2" xfId="512" xr:uid="{00000000-0005-0000-0000-0000FF010000}"/>
    <cellStyle name="40% - Accent5 3 3" xfId="513" xr:uid="{00000000-0005-0000-0000-000000020000}"/>
    <cellStyle name="40% - Accent5 3 4" xfId="514" xr:uid="{00000000-0005-0000-0000-000001020000}"/>
    <cellStyle name="40% - Accent5 4" xfId="515" xr:uid="{00000000-0005-0000-0000-000002020000}"/>
    <cellStyle name="40% - Accent5 4 2" xfId="516" xr:uid="{00000000-0005-0000-0000-000003020000}"/>
    <cellStyle name="40% - Accent5 5" xfId="517" xr:uid="{00000000-0005-0000-0000-000004020000}"/>
    <cellStyle name="40% - Accent5 5 2" xfId="518" xr:uid="{00000000-0005-0000-0000-000005020000}"/>
    <cellStyle name="40% - Accent5 6" xfId="519" xr:uid="{00000000-0005-0000-0000-000006020000}"/>
    <cellStyle name="40% - Accent5 6 2" xfId="520" xr:uid="{00000000-0005-0000-0000-000007020000}"/>
    <cellStyle name="40% - Accent5 7" xfId="521" xr:uid="{00000000-0005-0000-0000-000008020000}"/>
    <cellStyle name="40% - Accent5 7 2" xfId="522" xr:uid="{00000000-0005-0000-0000-000009020000}"/>
    <cellStyle name="40% - Accent5 8" xfId="523" xr:uid="{00000000-0005-0000-0000-00000A020000}"/>
    <cellStyle name="40% - Accent5 8 2" xfId="524" xr:uid="{00000000-0005-0000-0000-00000B020000}"/>
    <cellStyle name="40% - Accent5 9" xfId="525" xr:uid="{00000000-0005-0000-0000-00000C020000}"/>
    <cellStyle name="40% - Accent5 9 2" xfId="526" xr:uid="{00000000-0005-0000-0000-00000D020000}"/>
    <cellStyle name="40% - Accent6 10" xfId="527" xr:uid="{00000000-0005-0000-0000-00000E020000}"/>
    <cellStyle name="40% - Accent6 10 2" xfId="528" xr:uid="{00000000-0005-0000-0000-00000F020000}"/>
    <cellStyle name="40% - Accent6 11" xfId="529" xr:uid="{00000000-0005-0000-0000-000010020000}"/>
    <cellStyle name="40% - Accent6 11 2" xfId="530" xr:uid="{00000000-0005-0000-0000-000011020000}"/>
    <cellStyle name="40% - Accent6 12" xfId="531" xr:uid="{00000000-0005-0000-0000-000012020000}"/>
    <cellStyle name="40% - Accent6 12 2" xfId="532" xr:uid="{00000000-0005-0000-0000-000013020000}"/>
    <cellStyle name="40% - Accent6 13" xfId="533" xr:uid="{00000000-0005-0000-0000-000014020000}"/>
    <cellStyle name="40% - Accent6 13 2" xfId="534" xr:uid="{00000000-0005-0000-0000-000015020000}"/>
    <cellStyle name="40% - Accent6 14" xfId="535" xr:uid="{00000000-0005-0000-0000-000016020000}"/>
    <cellStyle name="40% - Accent6 14 2" xfId="536" xr:uid="{00000000-0005-0000-0000-000017020000}"/>
    <cellStyle name="40% - Accent6 15" xfId="537" xr:uid="{00000000-0005-0000-0000-000018020000}"/>
    <cellStyle name="40% - Accent6 15 2" xfId="538" xr:uid="{00000000-0005-0000-0000-000019020000}"/>
    <cellStyle name="40% - Accent6 16" xfId="539" xr:uid="{00000000-0005-0000-0000-00001A020000}"/>
    <cellStyle name="40% - Accent6 16 2" xfId="540" xr:uid="{00000000-0005-0000-0000-00001B020000}"/>
    <cellStyle name="40% - Accent6 17" xfId="541" xr:uid="{00000000-0005-0000-0000-00001C020000}"/>
    <cellStyle name="40% - Accent6 17 2" xfId="542" xr:uid="{00000000-0005-0000-0000-00001D020000}"/>
    <cellStyle name="40% - Accent6 2" xfId="543" xr:uid="{00000000-0005-0000-0000-00001E020000}"/>
    <cellStyle name="40% - Accent6 2 2" xfId="544" xr:uid="{00000000-0005-0000-0000-00001F020000}"/>
    <cellStyle name="40% - Accent6 2 2 2" xfId="545" xr:uid="{00000000-0005-0000-0000-000020020000}"/>
    <cellStyle name="40% - Accent6 2 3" xfId="546" xr:uid="{00000000-0005-0000-0000-000021020000}"/>
    <cellStyle name="40% - Accent6 2 3 2" xfId="547" xr:uid="{00000000-0005-0000-0000-000022020000}"/>
    <cellStyle name="40% - Accent6 2 4" xfId="548" xr:uid="{00000000-0005-0000-0000-000023020000}"/>
    <cellStyle name="40% - Accent6 2 4 2" xfId="549" xr:uid="{00000000-0005-0000-0000-000024020000}"/>
    <cellStyle name="40% - Accent6 2 5" xfId="550" xr:uid="{00000000-0005-0000-0000-000025020000}"/>
    <cellStyle name="40% - Accent6 2 5 2" xfId="551" xr:uid="{00000000-0005-0000-0000-000026020000}"/>
    <cellStyle name="40% - Accent6 2 6" xfId="552" xr:uid="{00000000-0005-0000-0000-000027020000}"/>
    <cellStyle name="40% - Accent6 2 6 2" xfId="553" xr:uid="{00000000-0005-0000-0000-000028020000}"/>
    <cellStyle name="40% - Accent6 2 7" xfId="554" xr:uid="{00000000-0005-0000-0000-000029020000}"/>
    <cellStyle name="40% - Accent6 2 7 2" xfId="555" xr:uid="{00000000-0005-0000-0000-00002A020000}"/>
    <cellStyle name="40% - Accent6 2 8" xfId="556" xr:uid="{00000000-0005-0000-0000-00002B020000}"/>
    <cellStyle name="40% - Accent6 2 9" xfId="557" xr:uid="{00000000-0005-0000-0000-00002C020000}"/>
    <cellStyle name="40% - Accent6 3" xfId="558" xr:uid="{00000000-0005-0000-0000-00002D020000}"/>
    <cellStyle name="40% - Accent6 3 2" xfId="559" xr:uid="{00000000-0005-0000-0000-00002E020000}"/>
    <cellStyle name="40% - Accent6 3 3" xfId="560" xr:uid="{00000000-0005-0000-0000-00002F020000}"/>
    <cellStyle name="40% - Accent6 3 4" xfId="561" xr:uid="{00000000-0005-0000-0000-000030020000}"/>
    <cellStyle name="40% - Accent6 4" xfId="562" xr:uid="{00000000-0005-0000-0000-000031020000}"/>
    <cellStyle name="40% - Accent6 4 2" xfId="563" xr:uid="{00000000-0005-0000-0000-000032020000}"/>
    <cellStyle name="40% - Accent6 5" xfId="564" xr:uid="{00000000-0005-0000-0000-000033020000}"/>
    <cellStyle name="40% - Accent6 5 2" xfId="565" xr:uid="{00000000-0005-0000-0000-000034020000}"/>
    <cellStyle name="40% - Accent6 6" xfId="566" xr:uid="{00000000-0005-0000-0000-000035020000}"/>
    <cellStyle name="40% - Accent6 6 2" xfId="567" xr:uid="{00000000-0005-0000-0000-000036020000}"/>
    <cellStyle name="40% - Accent6 7" xfId="568" xr:uid="{00000000-0005-0000-0000-000037020000}"/>
    <cellStyle name="40% - Accent6 7 2" xfId="569" xr:uid="{00000000-0005-0000-0000-000038020000}"/>
    <cellStyle name="40% - Accent6 8" xfId="570" xr:uid="{00000000-0005-0000-0000-000039020000}"/>
    <cellStyle name="40% - Accent6 8 2" xfId="571" xr:uid="{00000000-0005-0000-0000-00003A020000}"/>
    <cellStyle name="40% - Accent6 9" xfId="572" xr:uid="{00000000-0005-0000-0000-00003B020000}"/>
    <cellStyle name="40% - Accent6 9 2" xfId="573" xr:uid="{00000000-0005-0000-0000-00003C020000}"/>
    <cellStyle name="56d2a6896d" xfId="574" xr:uid="{00000000-0005-0000-0000-00003D020000}"/>
    <cellStyle name="60% - Accent1 10" xfId="575" xr:uid="{00000000-0005-0000-0000-00003E020000}"/>
    <cellStyle name="60% - Accent1 11" xfId="576" xr:uid="{00000000-0005-0000-0000-00003F020000}"/>
    <cellStyle name="60% - Accent1 12" xfId="577" xr:uid="{00000000-0005-0000-0000-000040020000}"/>
    <cellStyle name="60% - Accent1 13" xfId="578" xr:uid="{00000000-0005-0000-0000-000041020000}"/>
    <cellStyle name="60% - Accent1 14" xfId="579" xr:uid="{00000000-0005-0000-0000-000042020000}"/>
    <cellStyle name="60% - Accent1 15" xfId="580" xr:uid="{00000000-0005-0000-0000-000043020000}"/>
    <cellStyle name="60% - Accent1 16" xfId="581" xr:uid="{00000000-0005-0000-0000-000044020000}"/>
    <cellStyle name="60% - Accent1 17" xfId="582" xr:uid="{00000000-0005-0000-0000-000045020000}"/>
    <cellStyle name="60% - Accent1 2" xfId="583" xr:uid="{00000000-0005-0000-0000-000046020000}"/>
    <cellStyle name="60% - Accent1 2 2" xfId="584" xr:uid="{00000000-0005-0000-0000-000047020000}"/>
    <cellStyle name="60% - Accent1 2 3" xfId="585" xr:uid="{00000000-0005-0000-0000-000048020000}"/>
    <cellStyle name="60% - Accent1 2 4" xfId="586" xr:uid="{00000000-0005-0000-0000-000049020000}"/>
    <cellStyle name="60% - Accent1 2 5" xfId="587" xr:uid="{00000000-0005-0000-0000-00004A020000}"/>
    <cellStyle name="60% - Accent1 2 6" xfId="588" xr:uid="{00000000-0005-0000-0000-00004B020000}"/>
    <cellStyle name="60% - Accent1 3" xfId="589" xr:uid="{00000000-0005-0000-0000-00004C020000}"/>
    <cellStyle name="60% - Accent1 4" xfId="590" xr:uid="{00000000-0005-0000-0000-00004D020000}"/>
    <cellStyle name="60% - Accent1 5" xfId="591" xr:uid="{00000000-0005-0000-0000-00004E020000}"/>
    <cellStyle name="60% - Accent1 6" xfId="592" xr:uid="{00000000-0005-0000-0000-00004F020000}"/>
    <cellStyle name="60% - Accent1 7" xfId="593" xr:uid="{00000000-0005-0000-0000-000050020000}"/>
    <cellStyle name="60% - Accent1 8" xfId="594" xr:uid="{00000000-0005-0000-0000-000051020000}"/>
    <cellStyle name="60% - Accent1 9" xfId="595" xr:uid="{00000000-0005-0000-0000-000052020000}"/>
    <cellStyle name="60% - Accent2 10" xfId="596" xr:uid="{00000000-0005-0000-0000-000053020000}"/>
    <cellStyle name="60% - Accent2 11" xfId="597" xr:uid="{00000000-0005-0000-0000-000054020000}"/>
    <cellStyle name="60% - Accent2 12" xfId="598" xr:uid="{00000000-0005-0000-0000-000055020000}"/>
    <cellStyle name="60% - Accent2 13" xfId="599" xr:uid="{00000000-0005-0000-0000-000056020000}"/>
    <cellStyle name="60% - Accent2 14" xfId="600" xr:uid="{00000000-0005-0000-0000-000057020000}"/>
    <cellStyle name="60% - Accent2 15" xfId="601" xr:uid="{00000000-0005-0000-0000-000058020000}"/>
    <cellStyle name="60% - Accent2 16" xfId="602" xr:uid="{00000000-0005-0000-0000-000059020000}"/>
    <cellStyle name="60% - Accent2 17" xfId="603" xr:uid="{00000000-0005-0000-0000-00005A020000}"/>
    <cellStyle name="60% - Accent2 2" xfId="604" xr:uid="{00000000-0005-0000-0000-00005B020000}"/>
    <cellStyle name="60% - Accent2 2 2" xfId="605" xr:uid="{00000000-0005-0000-0000-00005C020000}"/>
    <cellStyle name="60% - Accent2 2 3" xfId="606" xr:uid="{00000000-0005-0000-0000-00005D020000}"/>
    <cellStyle name="60% - Accent2 2 4" xfId="607" xr:uid="{00000000-0005-0000-0000-00005E020000}"/>
    <cellStyle name="60% - Accent2 2 5" xfId="608" xr:uid="{00000000-0005-0000-0000-00005F020000}"/>
    <cellStyle name="60% - Accent2 2 6" xfId="609" xr:uid="{00000000-0005-0000-0000-000060020000}"/>
    <cellStyle name="60% - Accent2 3" xfId="610" xr:uid="{00000000-0005-0000-0000-000061020000}"/>
    <cellStyle name="60% - Accent2 4" xfId="611" xr:uid="{00000000-0005-0000-0000-000062020000}"/>
    <cellStyle name="60% - Accent2 5" xfId="612" xr:uid="{00000000-0005-0000-0000-000063020000}"/>
    <cellStyle name="60% - Accent2 6" xfId="613" xr:uid="{00000000-0005-0000-0000-000064020000}"/>
    <cellStyle name="60% - Accent2 7" xfId="614" xr:uid="{00000000-0005-0000-0000-000065020000}"/>
    <cellStyle name="60% - Accent2 8" xfId="615" xr:uid="{00000000-0005-0000-0000-000066020000}"/>
    <cellStyle name="60% - Accent2 9" xfId="616" xr:uid="{00000000-0005-0000-0000-000067020000}"/>
    <cellStyle name="60% - Accent3 10" xfId="617" xr:uid="{00000000-0005-0000-0000-000068020000}"/>
    <cellStyle name="60% - Accent3 11" xfId="618" xr:uid="{00000000-0005-0000-0000-000069020000}"/>
    <cellStyle name="60% - Accent3 12" xfId="619" xr:uid="{00000000-0005-0000-0000-00006A020000}"/>
    <cellStyle name="60% - Accent3 13" xfId="620" xr:uid="{00000000-0005-0000-0000-00006B020000}"/>
    <cellStyle name="60% - Accent3 14" xfId="621" xr:uid="{00000000-0005-0000-0000-00006C020000}"/>
    <cellStyle name="60% - Accent3 15" xfId="622" xr:uid="{00000000-0005-0000-0000-00006D020000}"/>
    <cellStyle name="60% - Accent3 16" xfId="623" xr:uid="{00000000-0005-0000-0000-00006E020000}"/>
    <cellStyle name="60% - Accent3 17" xfId="624" xr:uid="{00000000-0005-0000-0000-00006F020000}"/>
    <cellStyle name="60% - Accent3 2" xfId="625" xr:uid="{00000000-0005-0000-0000-000070020000}"/>
    <cellStyle name="60% - Accent3 2 2" xfId="626" xr:uid="{00000000-0005-0000-0000-000071020000}"/>
    <cellStyle name="60% - Accent3 2 3" xfId="627" xr:uid="{00000000-0005-0000-0000-000072020000}"/>
    <cellStyle name="60% - Accent3 2 4" xfId="628" xr:uid="{00000000-0005-0000-0000-000073020000}"/>
    <cellStyle name="60% - Accent3 2 5" xfId="629" xr:uid="{00000000-0005-0000-0000-000074020000}"/>
    <cellStyle name="60% - Accent3 2 6" xfId="630" xr:uid="{00000000-0005-0000-0000-000075020000}"/>
    <cellStyle name="60% - Accent3 3" xfId="631" xr:uid="{00000000-0005-0000-0000-000076020000}"/>
    <cellStyle name="60% - Accent3 4" xfId="632" xr:uid="{00000000-0005-0000-0000-000077020000}"/>
    <cellStyle name="60% - Accent3 5" xfId="633" xr:uid="{00000000-0005-0000-0000-000078020000}"/>
    <cellStyle name="60% - Accent3 6" xfId="634" xr:uid="{00000000-0005-0000-0000-000079020000}"/>
    <cellStyle name="60% - Accent3 7" xfId="635" xr:uid="{00000000-0005-0000-0000-00007A020000}"/>
    <cellStyle name="60% - Accent3 8" xfId="636" xr:uid="{00000000-0005-0000-0000-00007B020000}"/>
    <cellStyle name="60% - Accent3 9" xfId="637" xr:uid="{00000000-0005-0000-0000-00007C020000}"/>
    <cellStyle name="60% - Accent4 10" xfId="638" xr:uid="{00000000-0005-0000-0000-00007D020000}"/>
    <cellStyle name="60% - Accent4 11" xfId="639" xr:uid="{00000000-0005-0000-0000-00007E020000}"/>
    <cellStyle name="60% - Accent4 12" xfId="640" xr:uid="{00000000-0005-0000-0000-00007F020000}"/>
    <cellStyle name="60% - Accent4 13" xfId="641" xr:uid="{00000000-0005-0000-0000-000080020000}"/>
    <cellStyle name="60% - Accent4 14" xfId="642" xr:uid="{00000000-0005-0000-0000-000081020000}"/>
    <cellStyle name="60% - Accent4 15" xfId="643" xr:uid="{00000000-0005-0000-0000-000082020000}"/>
    <cellStyle name="60% - Accent4 16" xfId="644" xr:uid="{00000000-0005-0000-0000-000083020000}"/>
    <cellStyle name="60% - Accent4 17" xfId="645" xr:uid="{00000000-0005-0000-0000-000084020000}"/>
    <cellStyle name="60% - Accent4 2" xfId="646" xr:uid="{00000000-0005-0000-0000-000085020000}"/>
    <cellStyle name="60% - Accent4 2 2" xfId="647" xr:uid="{00000000-0005-0000-0000-000086020000}"/>
    <cellStyle name="60% - Accent4 2 3" xfId="648" xr:uid="{00000000-0005-0000-0000-000087020000}"/>
    <cellStyle name="60% - Accent4 2 4" xfId="649" xr:uid="{00000000-0005-0000-0000-000088020000}"/>
    <cellStyle name="60% - Accent4 2 5" xfId="650" xr:uid="{00000000-0005-0000-0000-000089020000}"/>
    <cellStyle name="60% - Accent4 2 6" xfId="651" xr:uid="{00000000-0005-0000-0000-00008A020000}"/>
    <cellStyle name="60% - Accent4 3" xfId="652" xr:uid="{00000000-0005-0000-0000-00008B020000}"/>
    <cellStyle name="60% - Accent4 4" xfId="653" xr:uid="{00000000-0005-0000-0000-00008C020000}"/>
    <cellStyle name="60% - Accent4 5" xfId="654" xr:uid="{00000000-0005-0000-0000-00008D020000}"/>
    <cellStyle name="60% - Accent4 6" xfId="655" xr:uid="{00000000-0005-0000-0000-00008E020000}"/>
    <cellStyle name="60% - Accent4 7" xfId="656" xr:uid="{00000000-0005-0000-0000-00008F020000}"/>
    <cellStyle name="60% - Accent4 8" xfId="657" xr:uid="{00000000-0005-0000-0000-000090020000}"/>
    <cellStyle name="60% - Accent4 9" xfId="658" xr:uid="{00000000-0005-0000-0000-000091020000}"/>
    <cellStyle name="60% - Accent5 10" xfId="659" xr:uid="{00000000-0005-0000-0000-000092020000}"/>
    <cellStyle name="60% - Accent5 11" xfId="660" xr:uid="{00000000-0005-0000-0000-000093020000}"/>
    <cellStyle name="60% - Accent5 12" xfId="661" xr:uid="{00000000-0005-0000-0000-000094020000}"/>
    <cellStyle name="60% - Accent5 13" xfId="662" xr:uid="{00000000-0005-0000-0000-000095020000}"/>
    <cellStyle name="60% - Accent5 14" xfId="663" xr:uid="{00000000-0005-0000-0000-000096020000}"/>
    <cellStyle name="60% - Accent5 15" xfId="664" xr:uid="{00000000-0005-0000-0000-000097020000}"/>
    <cellStyle name="60% - Accent5 16" xfId="665" xr:uid="{00000000-0005-0000-0000-000098020000}"/>
    <cellStyle name="60% - Accent5 17" xfId="666" xr:uid="{00000000-0005-0000-0000-000099020000}"/>
    <cellStyle name="60% - Accent5 2" xfId="667" xr:uid="{00000000-0005-0000-0000-00009A020000}"/>
    <cellStyle name="60% - Accent5 2 2" xfId="668" xr:uid="{00000000-0005-0000-0000-00009B020000}"/>
    <cellStyle name="60% - Accent5 2 3" xfId="669" xr:uid="{00000000-0005-0000-0000-00009C020000}"/>
    <cellStyle name="60% - Accent5 2 4" xfId="670" xr:uid="{00000000-0005-0000-0000-00009D020000}"/>
    <cellStyle name="60% - Accent5 2 5" xfId="671" xr:uid="{00000000-0005-0000-0000-00009E020000}"/>
    <cellStyle name="60% - Accent5 2 6" xfId="672" xr:uid="{00000000-0005-0000-0000-00009F020000}"/>
    <cellStyle name="60% - Accent5 3" xfId="673" xr:uid="{00000000-0005-0000-0000-0000A0020000}"/>
    <cellStyle name="60% - Accent5 4" xfId="674" xr:uid="{00000000-0005-0000-0000-0000A1020000}"/>
    <cellStyle name="60% - Accent5 5" xfId="675" xr:uid="{00000000-0005-0000-0000-0000A2020000}"/>
    <cellStyle name="60% - Accent5 6" xfId="676" xr:uid="{00000000-0005-0000-0000-0000A3020000}"/>
    <cellStyle name="60% - Accent5 7" xfId="677" xr:uid="{00000000-0005-0000-0000-0000A4020000}"/>
    <cellStyle name="60% - Accent5 8" xfId="678" xr:uid="{00000000-0005-0000-0000-0000A5020000}"/>
    <cellStyle name="60% - Accent5 9" xfId="679" xr:uid="{00000000-0005-0000-0000-0000A6020000}"/>
    <cellStyle name="60% - Accent6 10" xfId="680" xr:uid="{00000000-0005-0000-0000-0000A7020000}"/>
    <cellStyle name="60% - Accent6 11" xfId="681" xr:uid="{00000000-0005-0000-0000-0000A8020000}"/>
    <cellStyle name="60% - Accent6 12" xfId="682" xr:uid="{00000000-0005-0000-0000-0000A9020000}"/>
    <cellStyle name="60% - Accent6 13" xfId="683" xr:uid="{00000000-0005-0000-0000-0000AA020000}"/>
    <cellStyle name="60% - Accent6 14" xfId="684" xr:uid="{00000000-0005-0000-0000-0000AB020000}"/>
    <cellStyle name="60% - Accent6 15" xfId="685" xr:uid="{00000000-0005-0000-0000-0000AC020000}"/>
    <cellStyle name="60% - Accent6 16" xfId="686" xr:uid="{00000000-0005-0000-0000-0000AD020000}"/>
    <cellStyle name="60% - Accent6 17" xfId="687" xr:uid="{00000000-0005-0000-0000-0000AE020000}"/>
    <cellStyle name="60% - Accent6 2" xfId="688" xr:uid="{00000000-0005-0000-0000-0000AF020000}"/>
    <cellStyle name="60% - Accent6 2 2" xfId="689" xr:uid="{00000000-0005-0000-0000-0000B0020000}"/>
    <cellStyle name="60% - Accent6 2 3" xfId="690" xr:uid="{00000000-0005-0000-0000-0000B1020000}"/>
    <cellStyle name="60% - Accent6 2 4" xfId="691" xr:uid="{00000000-0005-0000-0000-0000B2020000}"/>
    <cellStyle name="60% - Accent6 2 5" xfId="692" xr:uid="{00000000-0005-0000-0000-0000B3020000}"/>
    <cellStyle name="60% - Accent6 2 6" xfId="693" xr:uid="{00000000-0005-0000-0000-0000B4020000}"/>
    <cellStyle name="60% - Accent6 3" xfId="694" xr:uid="{00000000-0005-0000-0000-0000B5020000}"/>
    <cellStyle name="60% - Accent6 4" xfId="695" xr:uid="{00000000-0005-0000-0000-0000B6020000}"/>
    <cellStyle name="60% - Accent6 5" xfId="696" xr:uid="{00000000-0005-0000-0000-0000B7020000}"/>
    <cellStyle name="60% - Accent6 6" xfId="697" xr:uid="{00000000-0005-0000-0000-0000B8020000}"/>
    <cellStyle name="60% - Accent6 7" xfId="698" xr:uid="{00000000-0005-0000-0000-0000B9020000}"/>
    <cellStyle name="60% - Accent6 8" xfId="699" xr:uid="{00000000-0005-0000-0000-0000BA020000}"/>
    <cellStyle name="60% - Accent6 9" xfId="700" xr:uid="{00000000-0005-0000-0000-0000BB020000}"/>
    <cellStyle name="671a1f7609" xfId="701" xr:uid="{00000000-0005-0000-0000-0000BC020000}"/>
    <cellStyle name="7db27fc9af_0" xfId="702" xr:uid="{00000000-0005-0000-0000-0000BD020000}"/>
    <cellStyle name="8cce065a96" xfId="703" xr:uid="{00000000-0005-0000-0000-0000BE020000}"/>
    <cellStyle name="Accent1 10" xfId="704" xr:uid="{00000000-0005-0000-0000-0000BF020000}"/>
    <cellStyle name="Accent1 11" xfId="705" xr:uid="{00000000-0005-0000-0000-0000C0020000}"/>
    <cellStyle name="Accent1 12" xfId="706" xr:uid="{00000000-0005-0000-0000-0000C1020000}"/>
    <cellStyle name="Accent1 13" xfId="707" xr:uid="{00000000-0005-0000-0000-0000C2020000}"/>
    <cellStyle name="Accent1 14" xfId="708" xr:uid="{00000000-0005-0000-0000-0000C3020000}"/>
    <cellStyle name="Accent1 15" xfId="709" xr:uid="{00000000-0005-0000-0000-0000C4020000}"/>
    <cellStyle name="Accent1 16" xfId="710" xr:uid="{00000000-0005-0000-0000-0000C5020000}"/>
    <cellStyle name="Accent1 17" xfId="711" xr:uid="{00000000-0005-0000-0000-0000C6020000}"/>
    <cellStyle name="Accent1 2" xfId="712" xr:uid="{00000000-0005-0000-0000-0000C7020000}"/>
    <cellStyle name="Accent1 2 2" xfId="713" xr:uid="{00000000-0005-0000-0000-0000C8020000}"/>
    <cellStyle name="Accent1 2 3" xfId="714" xr:uid="{00000000-0005-0000-0000-0000C9020000}"/>
    <cellStyle name="Accent1 2 4" xfId="715" xr:uid="{00000000-0005-0000-0000-0000CA020000}"/>
    <cellStyle name="Accent1 2 5" xfId="716" xr:uid="{00000000-0005-0000-0000-0000CB020000}"/>
    <cellStyle name="Accent1 2 6" xfId="717" xr:uid="{00000000-0005-0000-0000-0000CC020000}"/>
    <cellStyle name="Accent1 3" xfId="718" xr:uid="{00000000-0005-0000-0000-0000CD020000}"/>
    <cellStyle name="Accent1 4" xfId="719" xr:uid="{00000000-0005-0000-0000-0000CE020000}"/>
    <cellStyle name="Accent1 5" xfId="720" xr:uid="{00000000-0005-0000-0000-0000CF020000}"/>
    <cellStyle name="Accent1 6" xfId="721" xr:uid="{00000000-0005-0000-0000-0000D0020000}"/>
    <cellStyle name="Accent1 7" xfId="722" xr:uid="{00000000-0005-0000-0000-0000D1020000}"/>
    <cellStyle name="Accent1 8" xfId="723" xr:uid="{00000000-0005-0000-0000-0000D2020000}"/>
    <cellStyle name="Accent1 9" xfId="724" xr:uid="{00000000-0005-0000-0000-0000D3020000}"/>
    <cellStyle name="Accent2 10" xfId="725" xr:uid="{00000000-0005-0000-0000-0000D4020000}"/>
    <cellStyle name="Accent2 11" xfId="726" xr:uid="{00000000-0005-0000-0000-0000D5020000}"/>
    <cellStyle name="Accent2 12" xfId="727" xr:uid="{00000000-0005-0000-0000-0000D6020000}"/>
    <cellStyle name="Accent2 13" xfId="728" xr:uid="{00000000-0005-0000-0000-0000D7020000}"/>
    <cellStyle name="Accent2 14" xfId="729" xr:uid="{00000000-0005-0000-0000-0000D8020000}"/>
    <cellStyle name="Accent2 15" xfId="730" xr:uid="{00000000-0005-0000-0000-0000D9020000}"/>
    <cellStyle name="Accent2 16" xfId="731" xr:uid="{00000000-0005-0000-0000-0000DA020000}"/>
    <cellStyle name="Accent2 17" xfId="732" xr:uid="{00000000-0005-0000-0000-0000DB020000}"/>
    <cellStyle name="Accent2 2" xfId="733" xr:uid="{00000000-0005-0000-0000-0000DC020000}"/>
    <cellStyle name="Accent2 2 2" xfId="734" xr:uid="{00000000-0005-0000-0000-0000DD020000}"/>
    <cellStyle name="Accent2 2 3" xfId="735" xr:uid="{00000000-0005-0000-0000-0000DE020000}"/>
    <cellStyle name="Accent2 2 4" xfId="736" xr:uid="{00000000-0005-0000-0000-0000DF020000}"/>
    <cellStyle name="Accent2 2 5" xfId="737" xr:uid="{00000000-0005-0000-0000-0000E0020000}"/>
    <cellStyle name="Accent2 2 6" xfId="738" xr:uid="{00000000-0005-0000-0000-0000E1020000}"/>
    <cellStyle name="Accent2 3" xfId="739" xr:uid="{00000000-0005-0000-0000-0000E2020000}"/>
    <cellStyle name="Accent2 4" xfId="740" xr:uid="{00000000-0005-0000-0000-0000E3020000}"/>
    <cellStyle name="Accent2 5" xfId="741" xr:uid="{00000000-0005-0000-0000-0000E4020000}"/>
    <cellStyle name="Accent2 6" xfId="742" xr:uid="{00000000-0005-0000-0000-0000E5020000}"/>
    <cellStyle name="Accent2 7" xfId="743" xr:uid="{00000000-0005-0000-0000-0000E6020000}"/>
    <cellStyle name="Accent2 8" xfId="744" xr:uid="{00000000-0005-0000-0000-0000E7020000}"/>
    <cellStyle name="Accent2 9" xfId="745" xr:uid="{00000000-0005-0000-0000-0000E8020000}"/>
    <cellStyle name="Accent3 10" xfId="746" xr:uid="{00000000-0005-0000-0000-0000E9020000}"/>
    <cellStyle name="Accent3 11" xfId="747" xr:uid="{00000000-0005-0000-0000-0000EA020000}"/>
    <cellStyle name="Accent3 12" xfId="748" xr:uid="{00000000-0005-0000-0000-0000EB020000}"/>
    <cellStyle name="Accent3 13" xfId="749" xr:uid="{00000000-0005-0000-0000-0000EC020000}"/>
    <cellStyle name="Accent3 14" xfId="750" xr:uid="{00000000-0005-0000-0000-0000ED020000}"/>
    <cellStyle name="Accent3 15" xfId="751" xr:uid="{00000000-0005-0000-0000-0000EE020000}"/>
    <cellStyle name="Accent3 16" xfId="752" xr:uid="{00000000-0005-0000-0000-0000EF020000}"/>
    <cellStyle name="Accent3 17" xfId="753" xr:uid="{00000000-0005-0000-0000-0000F0020000}"/>
    <cellStyle name="Accent3 2" xfId="754" xr:uid="{00000000-0005-0000-0000-0000F1020000}"/>
    <cellStyle name="Accent3 2 2" xfId="755" xr:uid="{00000000-0005-0000-0000-0000F2020000}"/>
    <cellStyle name="Accent3 2 3" xfId="756" xr:uid="{00000000-0005-0000-0000-0000F3020000}"/>
    <cellStyle name="Accent3 2 4" xfId="757" xr:uid="{00000000-0005-0000-0000-0000F4020000}"/>
    <cellStyle name="Accent3 2 5" xfId="758" xr:uid="{00000000-0005-0000-0000-0000F5020000}"/>
    <cellStyle name="Accent3 2 6" xfId="759" xr:uid="{00000000-0005-0000-0000-0000F6020000}"/>
    <cellStyle name="Accent3 3" xfId="760" xr:uid="{00000000-0005-0000-0000-0000F7020000}"/>
    <cellStyle name="Accent3 4" xfId="761" xr:uid="{00000000-0005-0000-0000-0000F8020000}"/>
    <cellStyle name="Accent3 5" xfId="762" xr:uid="{00000000-0005-0000-0000-0000F9020000}"/>
    <cellStyle name="Accent3 6" xfId="763" xr:uid="{00000000-0005-0000-0000-0000FA020000}"/>
    <cellStyle name="Accent3 7" xfId="764" xr:uid="{00000000-0005-0000-0000-0000FB020000}"/>
    <cellStyle name="Accent3 8" xfId="765" xr:uid="{00000000-0005-0000-0000-0000FC020000}"/>
    <cellStyle name="Accent3 9" xfId="766" xr:uid="{00000000-0005-0000-0000-0000FD020000}"/>
    <cellStyle name="Accent4 10" xfId="767" xr:uid="{00000000-0005-0000-0000-0000FE020000}"/>
    <cellStyle name="Accent4 11" xfId="768" xr:uid="{00000000-0005-0000-0000-0000FF020000}"/>
    <cellStyle name="Accent4 12" xfId="769" xr:uid="{00000000-0005-0000-0000-000000030000}"/>
    <cellStyle name="Accent4 13" xfId="770" xr:uid="{00000000-0005-0000-0000-000001030000}"/>
    <cellStyle name="Accent4 14" xfId="771" xr:uid="{00000000-0005-0000-0000-000002030000}"/>
    <cellStyle name="Accent4 15" xfId="772" xr:uid="{00000000-0005-0000-0000-000003030000}"/>
    <cellStyle name="Accent4 16" xfId="773" xr:uid="{00000000-0005-0000-0000-000004030000}"/>
    <cellStyle name="Accent4 17" xfId="774" xr:uid="{00000000-0005-0000-0000-000005030000}"/>
    <cellStyle name="Accent4 2" xfId="775" xr:uid="{00000000-0005-0000-0000-000006030000}"/>
    <cellStyle name="Accent4 2 2" xfId="776" xr:uid="{00000000-0005-0000-0000-000007030000}"/>
    <cellStyle name="Accent4 2 3" xfId="777" xr:uid="{00000000-0005-0000-0000-000008030000}"/>
    <cellStyle name="Accent4 2 4" xfId="778" xr:uid="{00000000-0005-0000-0000-000009030000}"/>
    <cellStyle name="Accent4 2 5" xfId="779" xr:uid="{00000000-0005-0000-0000-00000A030000}"/>
    <cellStyle name="Accent4 2 6" xfId="780" xr:uid="{00000000-0005-0000-0000-00000B030000}"/>
    <cellStyle name="Accent4 3" xfId="781" xr:uid="{00000000-0005-0000-0000-00000C030000}"/>
    <cellStyle name="Accent4 4" xfId="782" xr:uid="{00000000-0005-0000-0000-00000D030000}"/>
    <cellStyle name="Accent4 5" xfId="783" xr:uid="{00000000-0005-0000-0000-00000E030000}"/>
    <cellStyle name="Accent4 6" xfId="784" xr:uid="{00000000-0005-0000-0000-00000F030000}"/>
    <cellStyle name="Accent4 7" xfId="785" xr:uid="{00000000-0005-0000-0000-000010030000}"/>
    <cellStyle name="Accent4 8" xfId="786" xr:uid="{00000000-0005-0000-0000-000011030000}"/>
    <cellStyle name="Accent4 9" xfId="787" xr:uid="{00000000-0005-0000-0000-000012030000}"/>
    <cellStyle name="Accent5 10" xfId="788" xr:uid="{00000000-0005-0000-0000-000013030000}"/>
    <cellStyle name="Accent5 11" xfId="789" xr:uid="{00000000-0005-0000-0000-000014030000}"/>
    <cellStyle name="Accent5 12" xfId="790" xr:uid="{00000000-0005-0000-0000-000015030000}"/>
    <cellStyle name="Accent5 13" xfId="791" xr:uid="{00000000-0005-0000-0000-000016030000}"/>
    <cellStyle name="Accent5 14" xfId="792" xr:uid="{00000000-0005-0000-0000-000017030000}"/>
    <cellStyle name="Accent5 15" xfId="793" xr:uid="{00000000-0005-0000-0000-000018030000}"/>
    <cellStyle name="Accent5 16" xfId="794" xr:uid="{00000000-0005-0000-0000-000019030000}"/>
    <cellStyle name="Accent5 17" xfId="795" xr:uid="{00000000-0005-0000-0000-00001A030000}"/>
    <cellStyle name="Accent5 2" xfId="796" xr:uid="{00000000-0005-0000-0000-00001B030000}"/>
    <cellStyle name="Accent5 2 2" xfId="797" xr:uid="{00000000-0005-0000-0000-00001C030000}"/>
    <cellStyle name="Accent5 2 3" xfId="798" xr:uid="{00000000-0005-0000-0000-00001D030000}"/>
    <cellStyle name="Accent5 2 4" xfId="799" xr:uid="{00000000-0005-0000-0000-00001E030000}"/>
    <cellStyle name="Accent5 2 5" xfId="800" xr:uid="{00000000-0005-0000-0000-00001F030000}"/>
    <cellStyle name="Accent5 2 6" xfId="801" xr:uid="{00000000-0005-0000-0000-000020030000}"/>
    <cellStyle name="Accent5 3" xfId="802" xr:uid="{00000000-0005-0000-0000-000021030000}"/>
    <cellStyle name="Accent5 4" xfId="803" xr:uid="{00000000-0005-0000-0000-000022030000}"/>
    <cellStyle name="Accent5 5" xfId="804" xr:uid="{00000000-0005-0000-0000-000023030000}"/>
    <cellStyle name="Accent5 6" xfId="805" xr:uid="{00000000-0005-0000-0000-000024030000}"/>
    <cellStyle name="Accent5 7" xfId="806" xr:uid="{00000000-0005-0000-0000-000025030000}"/>
    <cellStyle name="Accent5 8" xfId="807" xr:uid="{00000000-0005-0000-0000-000026030000}"/>
    <cellStyle name="Accent5 9" xfId="808" xr:uid="{00000000-0005-0000-0000-000027030000}"/>
    <cellStyle name="Accent6 10" xfId="809" xr:uid="{00000000-0005-0000-0000-000028030000}"/>
    <cellStyle name="Accent6 11" xfId="810" xr:uid="{00000000-0005-0000-0000-000029030000}"/>
    <cellStyle name="Accent6 12" xfId="811" xr:uid="{00000000-0005-0000-0000-00002A030000}"/>
    <cellStyle name="Accent6 13" xfId="812" xr:uid="{00000000-0005-0000-0000-00002B030000}"/>
    <cellStyle name="Accent6 14" xfId="813" xr:uid="{00000000-0005-0000-0000-00002C030000}"/>
    <cellStyle name="Accent6 15" xfId="814" xr:uid="{00000000-0005-0000-0000-00002D030000}"/>
    <cellStyle name="Accent6 16" xfId="815" xr:uid="{00000000-0005-0000-0000-00002E030000}"/>
    <cellStyle name="Accent6 17" xfId="816" xr:uid="{00000000-0005-0000-0000-00002F030000}"/>
    <cellStyle name="Accent6 2" xfId="817" xr:uid="{00000000-0005-0000-0000-000030030000}"/>
    <cellStyle name="Accent6 2 2" xfId="818" xr:uid="{00000000-0005-0000-0000-000031030000}"/>
    <cellStyle name="Accent6 2 3" xfId="819" xr:uid="{00000000-0005-0000-0000-000032030000}"/>
    <cellStyle name="Accent6 2 4" xfId="820" xr:uid="{00000000-0005-0000-0000-000033030000}"/>
    <cellStyle name="Accent6 2 5" xfId="821" xr:uid="{00000000-0005-0000-0000-000034030000}"/>
    <cellStyle name="Accent6 2 6" xfId="822" xr:uid="{00000000-0005-0000-0000-000035030000}"/>
    <cellStyle name="Accent6 3" xfId="823" xr:uid="{00000000-0005-0000-0000-000036030000}"/>
    <cellStyle name="Accent6 4" xfId="824" xr:uid="{00000000-0005-0000-0000-000037030000}"/>
    <cellStyle name="Accent6 5" xfId="825" xr:uid="{00000000-0005-0000-0000-000038030000}"/>
    <cellStyle name="Accent6 6" xfId="826" xr:uid="{00000000-0005-0000-0000-000039030000}"/>
    <cellStyle name="Accent6 7" xfId="827" xr:uid="{00000000-0005-0000-0000-00003A030000}"/>
    <cellStyle name="Accent6 8" xfId="828" xr:uid="{00000000-0005-0000-0000-00003B030000}"/>
    <cellStyle name="Accent6 9" xfId="829" xr:uid="{00000000-0005-0000-0000-00003C030000}"/>
    <cellStyle name="b5efc59d0d" xfId="830" xr:uid="{00000000-0005-0000-0000-00003D030000}"/>
    <cellStyle name="b63063350a" xfId="831" xr:uid="{00000000-0005-0000-0000-00003E030000}"/>
    <cellStyle name="Bad 10" xfId="832" xr:uid="{00000000-0005-0000-0000-00003F030000}"/>
    <cellStyle name="Bad 11" xfId="833" xr:uid="{00000000-0005-0000-0000-000040030000}"/>
    <cellStyle name="Bad 12" xfId="834" xr:uid="{00000000-0005-0000-0000-000041030000}"/>
    <cellStyle name="Bad 13" xfId="835" xr:uid="{00000000-0005-0000-0000-000042030000}"/>
    <cellStyle name="Bad 14" xfId="836" xr:uid="{00000000-0005-0000-0000-000043030000}"/>
    <cellStyle name="Bad 15" xfId="837" xr:uid="{00000000-0005-0000-0000-000044030000}"/>
    <cellStyle name="Bad 16" xfId="838" xr:uid="{00000000-0005-0000-0000-000045030000}"/>
    <cellStyle name="Bad 17" xfId="839" xr:uid="{00000000-0005-0000-0000-000046030000}"/>
    <cellStyle name="Bad 2" xfId="840" xr:uid="{00000000-0005-0000-0000-000047030000}"/>
    <cellStyle name="Bad 2 2" xfId="841" xr:uid="{00000000-0005-0000-0000-000048030000}"/>
    <cellStyle name="Bad 2 3" xfId="842" xr:uid="{00000000-0005-0000-0000-000049030000}"/>
    <cellStyle name="Bad 2 4" xfId="843" xr:uid="{00000000-0005-0000-0000-00004A030000}"/>
    <cellStyle name="Bad 2 5" xfId="844" xr:uid="{00000000-0005-0000-0000-00004B030000}"/>
    <cellStyle name="Bad 2 6" xfId="845" xr:uid="{00000000-0005-0000-0000-00004C030000}"/>
    <cellStyle name="Bad 3" xfId="846" xr:uid="{00000000-0005-0000-0000-00004D030000}"/>
    <cellStyle name="Bad 4" xfId="847" xr:uid="{00000000-0005-0000-0000-00004E030000}"/>
    <cellStyle name="Bad 5" xfId="848" xr:uid="{00000000-0005-0000-0000-00004F030000}"/>
    <cellStyle name="Bad 6" xfId="849" xr:uid="{00000000-0005-0000-0000-000050030000}"/>
    <cellStyle name="Bad 7" xfId="850" xr:uid="{00000000-0005-0000-0000-000051030000}"/>
    <cellStyle name="Bad 8" xfId="851" xr:uid="{00000000-0005-0000-0000-000052030000}"/>
    <cellStyle name="Bad 9" xfId="852" xr:uid="{00000000-0005-0000-0000-000053030000}"/>
    <cellStyle name="C00A" xfId="853" xr:uid="{00000000-0005-0000-0000-000054030000}"/>
    <cellStyle name="C00B" xfId="854" xr:uid="{00000000-0005-0000-0000-000055030000}"/>
    <cellStyle name="C00L" xfId="855" xr:uid="{00000000-0005-0000-0000-000056030000}"/>
    <cellStyle name="C01A" xfId="856" xr:uid="{00000000-0005-0000-0000-000057030000}"/>
    <cellStyle name="C01B" xfId="857" xr:uid="{00000000-0005-0000-0000-000058030000}"/>
    <cellStyle name="C01B 2" xfId="858" xr:uid="{00000000-0005-0000-0000-000059030000}"/>
    <cellStyle name="C01H" xfId="859" xr:uid="{00000000-0005-0000-0000-00005A030000}"/>
    <cellStyle name="C01L" xfId="860" xr:uid="{00000000-0005-0000-0000-00005B030000}"/>
    <cellStyle name="C02A" xfId="861" xr:uid="{00000000-0005-0000-0000-00005C030000}"/>
    <cellStyle name="C02B" xfId="862" xr:uid="{00000000-0005-0000-0000-00005D030000}"/>
    <cellStyle name="C02B 2" xfId="863" xr:uid="{00000000-0005-0000-0000-00005E030000}"/>
    <cellStyle name="C02H" xfId="864" xr:uid="{00000000-0005-0000-0000-00005F030000}"/>
    <cellStyle name="C02L" xfId="865" xr:uid="{00000000-0005-0000-0000-000060030000}"/>
    <cellStyle name="C03A" xfId="866" xr:uid="{00000000-0005-0000-0000-000061030000}"/>
    <cellStyle name="C03B" xfId="867" xr:uid="{00000000-0005-0000-0000-000062030000}"/>
    <cellStyle name="C03H" xfId="868" xr:uid="{00000000-0005-0000-0000-000063030000}"/>
    <cellStyle name="C03L" xfId="869" xr:uid="{00000000-0005-0000-0000-000064030000}"/>
    <cellStyle name="C04A" xfId="870" xr:uid="{00000000-0005-0000-0000-000065030000}"/>
    <cellStyle name="C04A 2" xfId="871" xr:uid="{00000000-0005-0000-0000-000066030000}"/>
    <cellStyle name="C04B" xfId="872" xr:uid="{00000000-0005-0000-0000-000067030000}"/>
    <cellStyle name="C04H" xfId="873" xr:uid="{00000000-0005-0000-0000-000068030000}"/>
    <cellStyle name="C04L" xfId="874" xr:uid="{00000000-0005-0000-0000-000069030000}"/>
    <cellStyle name="C05A" xfId="875" xr:uid="{00000000-0005-0000-0000-00006A030000}"/>
    <cellStyle name="C05B" xfId="876" xr:uid="{00000000-0005-0000-0000-00006B030000}"/>
    <cellStyle name="C05H" xfId="877" xr:uid="{00000000-0005-0000-0000-00006C030000}"/>
    <cellStyle name="C05L" xfId="878" xr:uid="{00000000-0005-0000-0000-00006D030000}"/>
    <cellStyle name="C05L 2" xfId="879" xr:uid="{00000000-0005-0000-0000-00006E030000}"/>
    <cellStyle name="C06A" xfId="880" xr:uid="{00000000-0005-0000-0000-00006F030000}"/>
    <cellStyle name="C06B" xfId="881" xr:uid="{00000000-0005-0000-0000-000070030000}"/>
    <cellStyle name="C06H" xfId="882" xr:uid="{00000000-0005-0000-0000-000071030000}"/>
    <cellStyle name="C06L" xfId="883" xr:uid="{00000000-0005-0000-0000-000072030000}"/>
    <cellStyle name="C07A" xfId="884" xr:uid="{00000000-0005-0000-0000-000073030000}"/>
    <cellStyle name="C07B" xfId="885" xr:uid="{00000000-0005-0000-0000-000074030000}"/>
    <cellStyle name="C07H" xfId="886" xr:uid="{00000000-0005-0000-0000-000075030000}"/>
    <cellStyle name="C07L" xfId="887" xr:uid="{00000000-0005-0000-0000-000076030000}"/>
    <cellStyle name="Calculation 10" xfId="888" xr:uid="{00000000-0005-0000-0000-000077030000}"/>
    <cellStyle name="Calculation 11" xfId="889" xr:uid="{00000000-0005-0000-0000-000078030000}"/>
    <cellStyle name="Calculation 12" xfId="890" xr:uid="{00000000-0005-0000-0000-000079030000}"/>
    <cellStyle name="Calculation 13" xfId="891" xr:uid="{00000000-0005-0000-0000-00007A030000}"/>
    <cellStyle name="Calculation 14" xfId="892" xr:uid="{00000000-0005-0000-0000-00007B030000}"/>
    <cellStyle name="Calculation 15" xfId="893" xr:uid="{00000000-0005-0000-0000-00007C030000}"/>
    <cellStyle name="Calculation 16" xfId="894" xr:uid="{00000000-0005-0000-0000-00007D030000}"/>
    <cellStyle name="Calculation 17" xfId="895" xr:uid="{00000000-0005-0000-0000-00007E030000}"/>
    <cellStyle name="Calculation 2" xfId="896" xr:uid="{00000000-0005-0000-0000-00007F030000}"/>
    <cellStyle name="Calculation 2 2" xfId="897" xr:uid="{00000000-0005-0000-0000-000080030000}"/>
    <cellStyle name="Calculation 2 3" xfId="898" xr:uid="{00000000-0005-0000-0000-000081030000}"/>
    <cellStyle name="Calculation 2 4" xfId="899" xr:uid="{00000000-0005-0000-0000-000082030000}"/>
    <cellStyle name="Calculation 2 5" xfId="900" xr:uid="{00000000-0005-0000-0000-000083030000}"/>
    <cellStyle name="Calculation 2 6" xfId="901" xr:uid="{00000000-0005-0000-0000-000084030000}"/>
    <cellStyle name="Calculation 3" xfId="902" xr:uid="{00000000-0005-0000-0000-000085030000}"/>
    <cellStyle name="Calculation 4" xfId="903" xr:uid="{00000000-0005-0000-0000-000086030000}"/>
    <cellStyle name="Calculation 5" xfId="904" xr:uid="{00000000-0005-0000-0000-000087030000}"/>
    <cellStyle name="Calculation 6" xfId="905" xr:uid="{00000000-0005-0000-0000-000088030000}"/>
    <cellStyle name="Calculation 7" xfId="906" xr:uid="{00000000-0005-0000-0000-000089030000}"/>
    <cellStyle name="Calculation 8" xfId="907" xr:uid="{00000000-0005-0000-0000-00008A030000}"/>
    <cellStyle name="Calculation 9" xfId="908" xr:uid="{00000000-0005-0000-0000-00008B030000}"/>
    <cellStyle name="Check Cell 10" xfId="909" xr:uid="{00000000-0005-0000-0000-00008C030000}"/>
    <cellStyle name="Check Cell 11" xfId="910" xr:uid="{00000000-0005-0000-0000-00008D030000}"/>
    <cellStyle name="Check Cell 12" xfId="911" xr:uid="{00000000-0005-0000-0000-00008E030000}"/>
    <cellStyle name="Check Cell 13" xfId="912" xr:uid="{00000000-0005-0000-0000-00008F030000}"/>
    <cellStyle name="Check Cell 14" xfId="913" xr:uid="{00000000-0005-0000-0000-000090030000}"/>
    <cellStyle name="Check Cell 15" xfId="914" xr:uid="{00000000-0005-0000-0000-000091030000}"/>
    <cellStyle name="Check Cell 16" xfId="915" xr:uid="{00000000-0005-0000-0000-000092030000}"/>
    <cellStyle name="Check Cell 17" xfId="916" xr:uid="{00000000-0005-0000-0000-000093030000}"/>
    <cellStyle name="Check Cell 2" xfId="917" xr:uid="{00000000-0005-0000-0000-000094030000}"/>
    <cellStyle name="Check Cell 2 2" xfId="918" xr:uid="{00000000-0005-0000-0000-000095030000}"/>
    <cellStyle name="Check Cell 2 3" xfId="919" xr:uid="{00000000-0005-0000-0000-000096030000}"/>
    <cellStyle name="Check Cell 2 4" xfId="920" xr:uid="{00000000-0005-0000-0000-000097030000}"/>
    <cellStyle name="Check Cell 2 5" xfId="921" xr:uid="{00000000-0005-0000-0000-000098030000}"/>
    <cellStyle name="Check Cell 2 6" xfId="922" xr:uid="{00000000-0005-0000-0000-000099030000}"/>
    <cellStyle name="Check Cell 3" xfId="923" xr:uid="{00000000-0005-0000-0000-00009A030000}"/>
    <cellStyle name="Check Cell 4" xfId="924" xr:uid="{00000000-0005-0000-0000-00009B030000}"/>
    <cellStyle name="Check Cell 5" xfId="925" xr:uid="{00000000-0005-0000-0000-00009C030000}"/>
    <cellStyle name="Check Cell 6" xfId="926" xr:uid="{00000000-0005-0000-0000-00009D030000}"/>
    <cellStyle name="Check Cell 7" xfId="927" xr:uid="{00000000-0005-0000-0000-00009E030000}"/>
    <cellStyle name="Check Cell 8" xfId="928" xr:uid="{00000000-0005-0000-0000-00009F030000}"/>
    <cellStyle name="Check Cell 9" xfId="929" xr:uid="{00000000-0005-0000-0000-0000A0030000}"/>
    <cellStyle name="Comma 10" xfId="930" xr:uid="{00000000-0005-0000-0000-0000A1030000}"/>
    <cellStyle name="Comma 10 2" xfId="931" xr:uid="{00000000-0005-0000-0000-0000A2030000}"/>
    <cellStyle name="Comma 10 2 2" xfId="932" xr:uid="{00000000-0005-0000-0000-0000A3030000}"/>
    <cellStyle name="Comma 10 2 3" xfId="933" xr:uid="{00000000-0005-0000-0000-0000A4030000}"/>
    <cellStyle name="Comma 10 2 4" xfId="934" xr:uid="{00000000-0005-0000-0000-0000A5030000}"/>
    <cellStyle name="Comma 10 3" xfId="935" xr:uid="{00000000-0005-0000-0000-0000A6030000}"/>
    <cellStyle name="Comma 100" xfId="936" xr:uid="{00000000-0005-0000-0000-0000A7030000}"/>
    <cellStyle name="Comma 100 2" xfId="937" xr:uid="{00000000-0005-0000-0000-0000A8030000}"/>
    <cellStyle name="Comma 101" xfId="938" xr:uid="{00000000-0005-0000-0000-0000A9030000}"/>
    <cellStyle name="Comma 101 2" xfId="939" xr:uid="{00000000-0005-0000-0000-0000AA030000}"/>
    <cellStyle name="Comma 102" xfId="940" xr:uid="{00000000-0005-0000-0000-0000AB030000}"/>
    <cellStyle name="Comma 102 2" xfId="941" xr:uid="{00000000-0005-0000-0000-0000AC030000}"/>
    <cellStyle name="Comma 103" xfId="942" xr:uid="{00000000-0005-0000-0000-0000AD030000}"/>
    <cellStyle name="Comma 103 2" xfId="943" xr:uid="{00000000-0005-0000-0000-0000AE030000}"/>
    <cellStyle name="Comma 104" xfId="944" xr:uid="{00000000-0005-0000-0000-0000AF030000}"/>
    <cellStyle name="Comma 104 2" xfId="945" xr:uid="{00000000-0005-0000-0000-0000B0030000}"/>
    <cellStyle name="Comma 105" xfId="946" xr:uid="{00000000-0005-0000-0000-0000B1030000}"/>
    <cellStyle name="Comma 105 2" xfId="947" xr:uid="{00000000-0005-0000-0000-0000B2030000}"/>
    <cellStyle name="Comma 106" xfId="948" xr:uid="{00000000-0005-0000-0000-0000B3030000}"/>
    <cellStyle name="Comma 106 2" xfId="949" xr:uid="{00000000-0005-0000-0000-0000B4030000}"/>
    <cellStyle name="Comma 107" xfId="950" xr:uid="{00000000-0005-0000-0000-0000B5030000}"/>
    <cellStyle name="Comma 107 2" xfId="951" xr:uid="{00000000-0005-0000-0000-0000B6030000}"/>
    <cellStyle name="Comma 108" xfId="952" xr:uid="{00000000-0005-0000-0000-0000B7030000}"/>
    <cellStyle name="Comma 108 2" xfId="953" xr:uid="{00000000-0005-0000-0000-0000B8030000}"/>
    <cellStyle name="Comma 109" xfId="954" xr:uid="{00000000-0005-0000-0000-0000B9030000}"/>
    <cellStyle name="Comma 11" xfId="955" xr:uid="{00000000-0005-0000-0000-0000BA030000}"/>
    <cellStyle name="Comma 11 2" xfId="956" xr:uid="{00000000-0005-0000-0000-0000BB030000}"/>
    <cellStyle name="Comma 11 3" xfId="957" xr:uid="{00000000-0005-0000-0000-0000BC030000}"/>
    <cellStyle name="Comma 110" xfId="958" xr:uid="{00000000-0005-0000-0000-0000BD030000}"/>
    <cellStyle name="Comma 110 2" xfId="959" xr:uid="{00000000-0005-0000-0000-0000BE030000}"/>
    <cellStyle name="Comma 111" xfId="960" xr:uid="{00000000-0005-0000-0000-0000BF030000}"/>
    <cellStyle name="Comma 111 2" xfId="961" xr:uid="{00000000-0005-0000-0000-0000C0030000}"/>
    <cellStyle name="Comma 112" xfId="962" xr:uid="{00000000-0005-0000-0000-0000C1030000}"/>
    <cellStyle name="Comma 112 2" xfId="963" xr:uid="{00000000-0005-0000-0000-0000C2030000}"/>
    <cellStyle name="Comma 113" xfId="964" xr:uid="{00000000-0005-0000-0000-0000C3030000}"/>
    <cellStyle name="Comma 113 2" xfId="965" xr:uid="{00000000-0005-0000-0000-0000C4030000}"/>
    <cellStyle name="Comma 114" xfId="966" xr:uid="{00000000-0005-0000-0000-0000C5030000}"/>
    <cellStyle name="Comma 12" xfId="967" xr:uid="{00000000-0005-0000-0000-0000C6030000}"/>
    <cellStyle name="Comma 12 2" xfId="968" xr:uid="{00000000-0005-0000-0000-0000C7030000}"/>
    <cellStyle name="Comma 120" xfId="969" xr:uid="{00000000-0005-0000-0000-0000C8030000}"/>
    <cellStyle name="Comma 120 2" xfId="970" xr:uid="{00000000-0005-0000-0000-0000C9030000}"/>
    <cellStyle name="Comma 13" xfId="971" xr:uid="{00000000-0005-0000-0000-0000CA030000}"/>
    <cellStyle name="Comma 13 2" xfId="972" xr:uid="{00000000-0005-0000-0000-0000CB030000}"/>
    <cellStyle name="Comma 14" xfId="973" xr:uid="{00000000-0005-0000-0000-0000CC030000}"/>
    <cellStyle name="Comma 15" xfId="974" xr:uid="{00000000-0005-0000-0000-0000CD030000}"/>
    <cellStyle name="Comma 169" xfId="975" xr:uid="{00000000-0005-0000-0000-0000CE030000}"/>
    <cellStyle name="Comma 169 2" xfId="976" xr:uid="{00000000-0005-0000-0000-0000CF030000}"/>
    <cellStyle name="Comma 2" xfId="977" xr:uid="{00000000-0005-0000-0000-0000D0030000}"/>
    <cellStyle name="Comma 2 10" xfId="978" xr:uid="{00000000-0005-0000-0000-0000D1030000}"/>
    <cellStyle name="Comma 2 10 2" xfId="979" xr:uid="{00000000-0005-0000-0000-0000D2030000}"/>
    <cellStyle name="Comma 2 11" xfId="980" xr:uid="{00000000-0005-0000-0000-0000D3030000}"/>
    <cellStyle name="Comma 2 11 2" xfId="981" xr:uid="{00000000-0005-0000-0000-0000D4030000}"/>
    <cellStyle name="Comma 2 12" xfId="982" xr:uid="{00000000-0005-0000-0000-0000D5030000}"/>
    <cellStyle name="Comma 2 2" xfId="983" xr:uid="{00000000-0005-0000-0000-0000D6030000}"/>
    <cellStyle name="Comma 2 2 2" xfId="984" xr:uid="{00000000-0005-0000-0000-0000D7030000}"/>
    <cellStyle name="Comma 2 3" xfId="985" xr:uid="{00000000-0005-0000-0000-0000D8030000}"/>
    <cellStyle name="Comma 2 3 2" xfId="986" xr:uid="{00000000-0005-0000-0000-0000D9030000}"/>
    <cellStyle name="Comma 2 4" xfId="987" xr:uid="{00000000-0005-0000-0000-0000DA030000}"/>
    <cellStyle name="Comma 2 4 2" xfId="988" xr:uid="{00000000-0005-0000-0000-0000DB030000}"/>
    <cellStyle name="Comma 2 4 3" xfId="989" xr:uid="{00000000-0005-0000-0000-0000DC030000}"/>
    <cellStyle name="Comma 2 4 4" xfId="990" xr:uid="{00000000-0005-0000-0000-0000DD030000}"/>
    <cellStyle name="Comma 2 5" xfId="991" xr:uid="{00000000-0005-0000-0000-0000DE030000}"/>
    <cellStyle name="Comma 2 6" xfId="992" xr:uid="{00000000-0005-0000-0000-0000DF030000}"/>
    <cellStyle name="Comma 2 7" xfId="993" xr:uid="{00000000-0005-0000-0000-0000E0030000}"/>
    <cellStyle name="Comma 2 8" xfId="994" xr:uid="{00000000-0005-0000-0000-0000E1030000}"/>
    <cellStyle name="Comma 2 9" xfId="995" xr:uid="{00000000-0005-0000-0000-0000E2030000}"/>
    <cellStyle name="Comma 24 2" xfId="996" xr:uid="{00000000-0005-0000-0000-0000E3030000}"/>
    <cellStyle name="Comma 24 2 2" xfId="997" xr:uid="{00000000-0005-0000-0000-0000E4030000}"/>
    <cellStyle name="Comma 24 2 3" xfId="998" xr:uid="{00000000-0005-0000-0000-0000E5030000}"/>
    <cellStyle name="Comma 24 2 4" xfId="999" xr:uid="{00000000-0005-0000-0000-0000E6030000}"/>
    <cellStyle name="Comma 252" xfId="1000" xr:uid="{00000000-0005-0000-0000-0000E7030000}"/>
    <cellStyle name="Comma 252 2" xfId="1001" xr:uid="{00000000-0005-0000-0000-0000E8030000}"/>
    <cellStyle name="Comma 252 3" xfId="1002" xr:uid="{00000000-0005-0000-0000-0000E9030000}"/>
    <cellStyle name="Comma 252 4" xfId="1003" xr:uid="{00000000-0005-0000-0000-0000EA030000}"/>
    <cellStyle name="Comma 26 2" xfId="1004" xr:uid="{00000000-0005-0000-0000-0000EB030000}"/>
    <cellStyle name="Comma 26 2 2" xfId="1005" xr:uid="{00000000-0005-0000-0000-0000EC030000}"/>
    <cellStyle name="Comma 26 2 3" xfId="1006" xr:uid="{00000000-0005-0000-0000-0000ED030000}"/>
    <cellStyle name="Comma 26 2 4" xfId="1007" xr:uid="{00000000-0005-0000-0000-0000EE030000}"/>
    <cellStyle name="Comma 27 2" xfId="1008" xr:uid="{00000000-0005-0000-0000-0000EF030000}"/>
    <cellStyle name="Comma 27 2 2" xfId="1009" xr:uid="{00000000-0005-0000-0000-0000F0030000}"/>
    <cellStyle name="Comma 27 2 3" xfId="1010" xr:uid="{00000000-0005-0000-0000-0000F1030000}"/>
    <cellStyle name="Comma 27 2 4" xfId="1011" xr:uid="{00000000-0005-0000-0000-0000F2030000}"/>
    <cellStyle name="Comma 3" xfId="1012" xr:uid="{00000000-0005-0000-0000-0000F3030000}"/>
    <cellStyle name="Comma 3 2" xfId="1013" xr:uid="{00000000-0005-0000-0000-0000F4030000}"/>
    <cellStyle name="Comma 3 2 2" xfId="1014" xr:uid="{00000000-0005-0000-0000-0000F5030000}"/>
    <cellStyle name="Comma 3 3" xfId="1015" xr:uid="{00000000-0005-0000-0000-0000F6030000}"/>
    <cellStyle name="Comma 3 3 2" xfId="1016" xr:uid="{00000000-0005-0000-0000-0000F7030000}"/>
    <cellStyle name="Comma 3 3 3" xfId="1017" xr:uid="{00000000-0005-0000-0000-0000F8030000}"/>
    <cellStyle name="Comma 3 4" xfId="1018" xr:uid="{00000000-0005-0000-0000-0000F9030000}"/>
    <cellStyle name="Comma 3 4 2" xfId="1019" xr:uid="{00000000-0005-0000-0000-0000FA030000}"/>
    <cellStyle name="Comma 3 5" xfId="1020" xr:uid="{00000000-0005-0000-0000-0000FB030000}"/>
    <cellStyle name="Comma 3 6" xfId="1021" xr:uid="{00000000-0005-0000-0000-0000FC030000}"/>
    <cellStyle name="Comma 3 6 2" xfId="1022" xr:uid="{00000000-0005-0000-0000-0000FD030000}"/>
    <cellStyle name="Comma 3 7" xfId="1023" xr:uid="{00000000-0005-0000-0000-0000FE030000}"/>
    <cellStyle name="Comma 3 8" xfId="1024" xr:uid="{00000000-0005-0000-0000-0000FF030000}"/>
    <cellStyle name="Comma 3 9" xfId="1025" xr:uid="{00000000-0005-0000-0000-000000040000}"/>
    <cellStyle name="Comma 4" xfId="1026" xr:uid="{00000000-0005-0000-0000-000001040000}"/>
    <cellStyle name="Comma 4 2" xfId="1027" xr:uid="{00000000-0005-0000-0000-000002040000}"/>
    <cellStyle name="Comma 4 2 2" xfId="1028" xr:uid="{00000000-0005-0000-0000-000003040000}"/>
    <cellStyle name="Comma 4 2 2 2" xfId="1029" xr:uid="{00000000-0005-0000-0000-000004040000}"/>
    <cellStyle name="Comma 4 3" xfId="1030" xr:uid="{00000000-0005-0000-0000-000005040000}"/>
    <cellStyle name="Comma 4 3 2" xfId="1031" xr:uid="{00000000-0005-0000-0000-000006040000}"/>
    <cellStyle name="Comma 4 4" xfId="1032" xr:uid="{00000000-0005-0000-0000-000007040000}"/>
    <cellStyle name="Comma 4 4 2" xfId="1033" xr:uid="{00000000-0005-0000-0000-000008040000}"/>
    <cellStyle name="Comma 4 5" xfId="1034" xr:uid="{00000000-0005-0000-0000-000009040000}"/>
    <cellStyle name="Comma 5" xfId="1035" xr:uid="{00000000-0005-0000-0000-00000A040000}"/>
    <cellStyle name="Comma 5 2" xfId="1036" xr:uid="{00000000-0005-0000-0000-00000B040000}"/>
    <cellStyle name="Comma 5 3" xfId="1037" xr:uid="{00000000-0005-0000-0000-00000C040000}"/>
    <cellStyle name="Comma 5 3 2" xfId="1038" xr:uid="{00000000-0005-0000-0000-00000D040000}"/>
    <cellStyle name="Comma 5 4" xfId="1039" xr:uid="{00000000-0005-0000-0000-00000E040000}"/>
    <cellStyle name="Comma 5 4 2" xfId="1040" xr:uid="{00000000-0005-0000-0000-00000F040000}"/>
    <cellStyle name="Comma 5 5" xfId="1041" xr:uid="{00000000-0005-0000-0000-000010040000}"/>
    <cellStyle name="Comma 5 6" xfId="1042" xr:uid="{00000000-0005-0000-0000-000011040000}"/>
    <cellStyle name="Comma 58" xfId="1043" xr:uid="{00000000-0005-0000-0000-000012040000}"/>
    <cellStyle name="Comma 58 2" xfId="1044" xr:uid="{00000000-0005-0000-0000-000013040000}"/>
    <cellStyle name="Comma 6" xfId="1045" xr:uid="{00000000-0005-0000-0000-000014040000}"/>
    <cellStyle name="Comma 6 2" xfId="1046" xr:uid="{00000000-0005-0000-0000-000015040000}"/>
    <cellStyle name="Comma 6 3" xfId="1047" xr:uid="{00000000-0005-0000-0000-000016040000}"/>
    <cellStyle name="Comma 6 3 2" xfId="1048" xr:uid="{00000000-0005-0000-0000-000017040000}"/>
    <cellStyle name="Comma 6 4" xfId="1049" xr:uid="{00000000-0005-0000-0000-000018040000}"/>
    <cellStyle name="Comma 6 4 2" xfId="1050" xr:uid="{00000000-0005-0000-0000-000019040000}"/>
    <cellStyle name="Comma 63" xfId="1051" xr:uid="{00000000-0005-0000-0000-00001A040000}"/>
    <cellStyle name="Comma 63 2" xfId="1052" xr:uid="{00000000-0005-0000-0000-00001B040000}"/>
    <cellStyle name="Comma 63 3" xfId="1053" xr:uid="{00000000-0005-0000-0000-00001C040000}"/>
    <cellStyle name="Comma 7" xfId="1054" xr:uid="{00000000-0005-0000-0000-00001D040000}"/>
    <cellStyle name="Comma 7 2" xfId="1055" xr:uid="{00000000-0005-0000-0000-00001E040000}"/>
    <cellStyle name="Comma 7 3" xfId="1056" xr:uid="{00000000-0005-0000-0000-00001F040000}"/>
    <cellStyle name="Comma 7 3 2" xfId="1057" xr:uid="{00000000-0005-0000-0000-000020040000}"/>
    <cellStyle name="Comma 7 4" xfId="1058" xr:uid="{00000000-0005-0000-0000-000021040000}"/>
    <cellStyle name="Comma 7 4 2" xfId="1059" xr:uid="{00000000-0005-0000-0000-000022040000}"/>
    <cellStyle name="Comma 7 5" xfId="1060" xr:uid="{00000000-0005-0000-0000-000023040000}"/>
    <cellStyle name="Comma 7 5 2" xfId="1061" xr:uid="{00000000-0005-0000-0000-000024040000}"/>
    <cellStyle name="Comma 7 6" xfId="1062" xr:uid="{00000000-0005-0000-0000-000025040000}"/>
    <cellStyle name="Comma 8" xfId="1063" xr:uid="{00000000-0005-0000-0000-000026040000}"/>
    <cellStyle name="Comma 8 2" xfId="1064" xr:uid="{00000000-0005-0000-0000-000027040000}"/>
    <cellStyle name="Comma 8 3" xfId="1065" xr:uid="{00000000-0005-0000-0000-000028040000}"/>
    <cellStyle name="Comma 8 3 2" xfId="1066" xr:uid="{00000000-0005-0000-0000-000029040000}"/>
    <cellStyle name="Comma 8 4" xfId="1067" xr:uid="{00000000-0005-0000-0000-00002A040000}"/>
    <cellStyle name="Comma 8 4 2" xfId="1068" xr:uid="{00000000-0005-0000-0000-00002B040000}"/>
    <cellStyle name="Comma 8 5" xfId="1069" xr:uid="{00000000-0005-0000-0000-00002C040000}"/>
    <cellStyle name="Comma 89" xfId="1070" xr:uid="{00000000-0005-0000-0000-00002D040000}"/>
    <cellStyle name="Comma 89 2" xfId="1071" xr:uid="{00000000-0005-0000-0000-00002E040000}"/>
    <cellStyle name="Comma 89 2 2" xfId="1072" xr:uid="{00000000-0005-0000-0000-00002F040000}"/>
    <cellStyle name="Comma 89 3" xfId="1073" xr:uid="{00000000-0005-0000-0000-000030040000}"/>
    <cellStyle name="Comma 89 4" xfId="1074" xr:uid="{00000000-0005-0000-0000-000031040000}"/>
    <cellStyle name="Comma 9" xfId="1075" xr:uid="{00000000-0005-0000-0000-000032040000}"/>
    <cellStyle name="Comma 9 2" xfId="1076" xr:uid="{00000000-0005-0000-0000-000033040000}"/>
    <cellStyle name="Comma 9 3" xfId="1077" xr:uid="{00000000-0005-0000-0000-000034040000}"/>
    <cellStyle name="Comma 9 3 2" xfId="1078" xr:uid="{00000000-0005-0000-0000-000035040000}"/>
    <cellStyle name="Comma 9 4" xfId="1079" xr:uid="{00000000-0005-0000-0000-000036040000}"/>
    <cellStyle name="Comma 9 4 2" xfId="1080" xr:uid="{00000000-0005-0000-0000-000037040000}"/>
    <cellStyle name="Comma 9 5" xfId="1081" xr:uid="{00000000-0005-0000-0000-000038040000}"/>
    <cellStyle name="Comma 90" xfId="1082" xr:uid="{00000000-0005-0000-0000-000039040000}"/>
    <cellStyle name="Comma 90 2" xfId="1083" xr:uid="{00000000-0005-0000-0000-00003A040000}"/>
    <cellStyle name="Comma 91" xfId="1084" xr:uid="{00000000-0005-0000-0000-00003B040000}"/>
    <cellStyle name="Comma 91 2" xfId="1085" xr:uid="{00000000-0005-0000-0000-00003C040000}"/>
    <cellStyle name="Comma 91 2 2" xfId="1086" xr:uid="{00000000-0005-0000-0000-00003D040000}"/>
    <cellStyle name="Comma 91 3" xfId="1087" xr:uid="{00000000-0005-0000-0000-00003E040000}"/>
    <cellStyle name="Comma 91 4" xfId="1088" xr:uid="{00000000-0005-0000-0000-00003F040000}"/>
    <cellStyle name="Comma 92" xfId="1089" xr:uid="{00000000-0005-0000-0000-000040040000}"/>
    <cellStyle name="Comma 92 2" xfId="1090" xr:uid="{00000000-0005-0000-0000-000041040000}"/>
    <cellStyle name="Comma 93" xfId="1091" xr:uid="{00000000-0005-0000-0000-000042040000}"/>
    <cellStyle name="Comma 93 2" xfId="1092" xr:uid="{00000000-0005-0000-0000-000043040000}"/>
    <cellStyle name="Comma 94" xfId="1093" xr:uid="{00000000-0005-0000-0000-000044040000}"/>
    <cellStyle name="Comma 94 2" xfId="1094" xr:uid="{00000000-0005-0000-0000-000045040000}"/>
    <cellStyle name="Comma 95" xfId="1095" xr:uid="{00000000-0005-0000-0000-000046040000}"/>
    <cellStyle name="Comma 95 2" xfId="1096" xr:uid="{00000000-0005-0000-0000-000047040000}"/>
    <cellStyle name="Comma 96" xfId="1097" xr:uid="{00000000-0005-0000-0000-000048040000}"/>
    <cellStyle name="Comma 96 2" xfId="1098" xr:uid="{00000000-0005-0000-0000-000049040000}"/>
    <cellStyle name="Comma 97" xfId="1099" xr:uid="{00000000-0005-0000-0000-00004A040000}"/>
    <cellStyle name="Comma 97 2" xfId="1100" xr:uid="{00000000-0005-0000-0000-00004B040000}"/>
    <cellStyle name="Comma 98" xfId="1101" xr:uid="{00000000-0005-0000-0000-00004C040000}"/>
    <cellStyle name="Comma 98 2" xfId="1102" xr:uid="{00000000-0005-0000-0000-00004D040000}"/>
    <cellStyle name="Comma 99" xfId="1103" xr:uid="{00000000-0005-0000-0000-00004E040000}"/>
    <cellStyle name="Comma 99 2" xfId="1104" xr:uid="{00000000-0005-0000-0000-00004F040000}"/>
    <cellStyle name="Comma0" xfId="1105" xr:uid="{00000000-0005-0000-0000-000050040000}"/>
    <cellStyle name="Comma0 2" xfId="1106" xr:uid="{00000000-0005-0000-0000-000051040000}"/>
    <cellStyle name="Currency" xfId="2922" builtinId="4"/>
    <cellStyle name="Currency 10" xfId="1107" xr:uid="{00000000-0005-0000-0000-000053040000}"/>
    <cellStyle name="Currency 10 2" xfId="1108" xr:uid="{00000000-0005-0000-0000-000054040000}"/>
    <cellStyle name="Currency 10 3" xfId="1109" xr:uid="{00000000-0005-0000-0000-000055040000}"/>
    <cellStyle name="Currency 10 4" xfId="1110" xr:uid="{00000000-0005-0000-0000-000056040000}"/>
    <cellStyle name="Currency 10 5" xfId="1111" xr:uid="{00000000-0005-0000-0000-000057040000}"/>
    <cellStyle name="Currency 11" xfId="1112" xr:uid="{00000000-0005-0000-0000-000058040000}"/>
    <cellStyle name="Currency 11 2" xfId="1113" xr:uid="{00000000-0005-0000-0000-000059040000}"/>
    <cellStyle name="Currency 11 3" xfId="1114" xr:uid="{00000000-0005-0000-0000-00005A040000}"/>
    <cellStyle name="Currency 11 4" xfId="1115" xr:uid="{00000000-0005-0000-0000-00005B040000}"/>
    <cellStyle name="Currency 11 5" xfId="1116" xr:uid="{00000000-0005-0000-0000-00005C040000}"/>
    <cellStyle name="Currency 12" xfId="1117" xr:uid="{00000000-0005-0000-0000-00005D040000}"/>
    <cellStyle name="Currency 12 10" xfId="1118" xr:uid="{00000000-0005-0000-0000-00005E040000}"/>
    <cellStyle name="Currency 12 10 2" xfId="1119" xr:uid="{00000000-0005-0000-0000-00005F040000}"/>
    <cellStyle name="Currency 12 11" xfId="1120" xr:uid="{00000000-0005-0000-0000-000060040000}"/>
    <cellStyle name="Currency 12 11 2" xfId="1121" xr:uid="{00000000-0005-0000-0000-000061040000}"/>
    <cellStyle name="Currency 12 12" xfId="1122" xr:uid="{00000000-0005-0000-0000-000062040000}"/>
    <cellStyle name="Currency 12 12 2" xfId="1123" xr:uid="{00000000-0005-0000-0000-000063040000}"/>
    <cellStyle name="Currency 12 13" xfId="1124" xr:uid="{00000000-0005-0000-0000-000064040000}"/>
    <cellStyle name="Currency 12 13 2" xfId="1125" xr:uid="{00000000-0005-0000-0000-000065040000}"/>
    <cellStyle name="Currency 12 14" xfId="1126" xr:uid="{00000000-0005-0000-0000-000066040000}"/>
    <cellStyle name="Currency 12 14 2" xfId="1127" xr:uid="{00000000-0005-0000-0000-000067040000}"/>
    <cellStyle name="Currency 12 15" xfId="1128" xr:uid="{00000000-0005-0000-0000-000068040000}"/>
    <cellStyle name="Currency 12 15 2" xfId="1129" xr:uid="{00000000-0005-0000-0000-000069040000}"/>
    <cellStyle name="Currency 12 16" xfId="1130" xr:uid="{00000000-0005-0000-0000-00006A040000}"/>
    <cellStyle name="Currency 12 17" xfId="1131" xr:uid="{00000000-0005-0000-0000-00006B040000}"/>
    <cellStyle name="Currency 12 2" xfId="1132" xr:uid="{00000000-0005-0000-0000-00006C040000}"/>
    <cellStyle name="Currency 12 2 2" xfId="1133" xr:uid="{00000000-0005-0000-0000-00006D040000}"/>
    <cellStyle name="Currency 12 3" xfId="1134" xr:uid="{00000000-0005-0000-0000-00006E040000}"/>
    <cellStyle name="Currency 12 3 2" xfId="1135" xr:uid="{00000000-0005-0000-0000-00006F040000}"/>
    <cellStyle name="Currency 12 4" xfId="1136" xr:uid="{00000000-0005-0000-0000-000070040000}"/>
    <cellStyle name="Currency 12 4 2" xfId="1137" xr:uid="{00000000-0005-0000-0000-000071040000}"/>
    <cellStyle name="Currency 12 5" xfId="1138" xr:uid="{00000000-0005-0000-0000-000072040000}"/>
    <cellStyle name="Currency 12 5 2" xfId="1139" xr:uid="{00000000-0005-0000-0000-000073040000}"/>
    <cellStyle name="Currency 12 6" xfId="1140" xr:uid="{00000000-0005-0000-0000-000074040000}"/>
    <cellStyle name="Currency 12 6 2" xfId="1141" xr:uid="{00000000-0005-0000-0000-000075040000}"/>
    <cellStyle name="Currency 12 7" xfId="1142" xr:uid="{00000000-0005-0000-0000-000076040000}"/>
    <cellStyle name="Currency 12 7 2" xfId="1143" xr:uid="{00000000-0005-0000-0000-000077040000}"/>
    <cellStyle name="Currency 12 8" xfId="1144" xr:uid="{00000000-0005-0000-0000-000078040000}"/>
    <cellStyle name="Currency 12 8 2" xfId="1145" xr:uid="{00000000-0005-0000-0000-000079040000}"/>
    <cellStyle name="Currency 12 9" xfId="1146" xr:uid="{00000000-0005-0000-0000-00007A040000}"/>
    <cellStyle name="Currency 12 9 2" xfId="1147" xr:uid="{00000000-0005-0000-0000-00007B040000}"/>
    <cellStyle name="Currency 15" xfId="1148" xr:uid="{00000000-0005-0000-0000-00007C040000}"/>
    <cellStyle name="Currency 15 10" xfId="1149" xr:uid="{00000000-0005-0000-0000-00007D040000}"/>
    <cellStyle name="Currency 15 10 2" xfId="1150" xr:uid="{00000000-0005-0000-0000-00007E040000}"/>
    <cellStyle name="Currency 15 11" xfId="1151" xr:uid="{00000000-0005-0000-0000-00007F040000}"/>
    <cellStyle name="Currency 15 11 2" xfId="1152" xr:uid="{00000000-0005-0000-0000-000080040000}"/>
    <cellStyle name="Currency 15 12" xfId="1153" xr:uid="{00000000-0005-0000-0000-000081040000}"/>
    <cellStyle name="Currency 15 12 2" xfId="1154" xr:uid="{00000000-0005-0000-0000-000082040000}"/>
    <cellStyle name="Currency 15 13" xfId="1155" xr:uid="{00000000-0005-0000-0000-000083040000}"/>
    <cellStyle name="Currency 15 13 2" xfId="1156" xr:uid="{00000000-0005-0000-0000-000084040000}"/>
    <cellStyle name="Currency 15 14" xfId="1157" xr:uid="{00000000-0005-0000-0000-000085040000}"/>
    <cellStyle name="Currency 15 14 2" xfId="1158" xr:uid="{00000000-0005-0000-0000-000086040000}"/>
    <cellStyle name="Currency 15 15" xfId="1159" xr:uid="{00000000-0005-0000-0000-000087040000}"/>
    <cellStyle name="Currency 15 15 2" xfId="1160" xr:uid="{00000000-0005-0000-0000-000088040000}"/>
    <cellStyle name="Currency 15 16" xfId="1161" xr:uid="{00000000-0005-0000-0000-000089040000}"/>
    <cellStyle name="Currency 15 17" xfId="1162" xr:uid="{00000000-0005-0000-0000-00008A040000}"/>
    <cellStyle name="Currency 15 2" xfId="1163" xr:uid="{00000000-0005-0000-0000-00008B040000}"/>
    <cellStyle name="Currency 15 2 2" xfId="1164" xr:uid="{00000000-0005-0000-0000-00008C040000}"/>
    <cellStyle name="Currency 15 3" xfId="1165" xr:uid="{00000000-0005-0000-0000-00008D040000}"/>
    <cellStyle name="Currency 15 3 2" xfId="1166" xr:uid="{00000000-0005-0000-0000-00008E040000}"/>
    <cellStyle name="Currency 15 4" xfId="1167" xr:uid="{00000000-0005-0000-0000-00008F040000}"/>
    <cellStyle name="Currency 15 4 2" xfId="1168" xr:uid="{00000000-0005-0000-0000-000090040000}"/>
    <cellStyle name="Currency 15 5" xfId="1169" xr:uid="{00000000-0005-0000-0000-000091040000}"/>
    <cellStyle name="Currency 15 5 2" xfId="1170" xr:uid="{00000000-0005-0000-0000-000092040000}"/>
    <cellStyle name="Currency 15 6" xfId="1171" xr:uid="{00000000-0005-0000-0000-000093040000}"/>
    <cellStyle name="Currency 15 6 2" xfId="1172" xr:uid="{00000000-0005-0000-0000-000094040000}"/>
    <cellStyle name="Currency 15 7" xfId="1173" xr:uid="{00000000-0005-0000-0000-000095040000}"/>
    <cellStyle name="Currency 15 7 2" xfId="1174" xr:uid="{00000000-0005-0000-0000-000096040000}"/>
    <cellStyle name="Currency 15 8" xfId="1175" xr:uid="{00000000-0005-0000-0000-000097040000}"/>
    <cellStyle name="Currency 15 8 2" xfId="1176" xr:uid="{00000000-0005-0000-0000-000098040000}"/>
    <cellStyle name="Currency 15 9" xfId="1177" xr:uid="{00000000-0005-0000-0000-000099040000}"/>
    <cellStyle name="Currency 15 9 2" xfId="1178" xr:uid="{00000000-0005-0000-0000-00009A040000}"/>
    <cellStyle name="Currency 2" xfId="1179" xr:uid="{00000000-0005-0000-0000-00009B040000}"/>
    <cellStyle name="Currency 2 2" xfId="1180" xr:uid="{00000000-0005-0000-0000-00009C040000}"/>
    <cellStyle name="Currency 2 2 2" xfId="1181" xr:uid="{00000000-0005-0000-0000-00009D040000}"/>
    <cellStyle name="Currency 2 3" xfId="1182" xr:uid="{00000000-0005-0000-0000-00009E040000}"/>
    <cellStyle name="Currency 3" xfId="1183" xr:uid="{00000000-0005-0000-0000-00009F040000}"/>
    <cellStyle name="Currency 3 2" xfId="1184" xr:uid="{00000000-0005-0000-0000-0000A0040000}"/>
    <cellStyle name="Currency 3 2 2" xfId="1185" xr:uid="{00000000-0005-0000-0000-0000A1040000}"/>
    <cellStyle name="Currency 3 2 3" xfId="1186" xr:uid="{00000000-0005-0000-0000-0000A2040000}"/>
    <cellStyle name="Currency 3 3" xfId="1187" xr:uid="{00000000-0005-0000-0000-0000A3040000}"/>
    <cellStyle name="Currency 3 4" xfId="1188" xr:uid="{00000000-0005-0000-0000-0000A4040000}"/>
    <cellStyle name="Currency 3 5" xfId="1189" xr:uid="{00000000-0005-0000-0000-0000A5040000}"/>
    <cellStyle name="Currency 34" xfId="1190" xr:uid="{00000000-0005-0000-0000-0000A6040000}"/>
    <cellStyle name="Currency 34 10" xfId="1191" xr:uid="{00000000-0005-0000-0000-0000A7040000}"/>
    <cellStyle name="Currency 34 10 2" xfId="1192" xr:uid="{00000000-0005-0000-0000-0000A8040000}"/>
    <cellStyle name="Currency 34 11" xfId="1193" xr:uid="{00000000-0005-0000-0000-0000A9040000}"/>
    <cellStyle name="Currency 34 11 2" xfId="1194" xr:uid="{00000000-0005-0000-0000-0000AA040000}"/>
    <cellStyle name="Currency 34 12" xfId="1195" xr:uid="{00000000-0005-0000-0000-0000AB040000}"/>
    <cellStyle name="Currency 34 12 2" xfId="1196" xr:uid="{00000000-0005-0000-0000-0000AC040000}"/>
    <cellStyle name="Currency 34 13" xfId="1197" xr:uid="{00000000-0005-0000-0000-0000AD040000}"/>
    <cellStyle name="Currency 34 13 2" xfId="1198" xr:uid="{00000000-0005-0000-0000-0000AE040000}"/>
    <cellStyle name="Currency 34 14" xfId="1199" xr:uid="{00000000-0005-0000-0000-0000AF040000}"/>
    <cellStyle name="Currency 34 14 2" xfId="1200" xr:uid="{00000000-0005-0000-0000-0000B0040000}"/>
    <cellStyle name="Currency 34 15" xfId="1201" xr:uid="{00000000-0005-0000-0000-0000B1040000}"/>
    <cellStyle name="Currency 34 15 2" xfId="1202" xr:uid="{00000000-0005-0000-0000-0000B2040000}"/>
    <cellStyle name="Currency 34 16" xfId="1203" xr:uid="{00000000-0005-0000-0000-0000B3040000}"/>
    <cellStyle name="Currency 34 17" xfId="1204" xr:uid="{00000000-0005-0000-0000-0000B4040000}"/>
    <cellStyle name="Currency 34 2" xfId="1205" xr:uid="{00000000-0005-0000-0000-0000B5040000}"/>
    <cellStyle name="Currency 34 2 2" xfId="1206" xr:uid="{00000000-0005-0000-0000-0000B6040000}"/>
    <cellStyle name="Currency 34 3" xfId="1207" xr:uid="{00000000-0005-0000-0000-0000B7040000}"/>
    <cellStyle name="Currency 34 3 2" xfId="1208" xr:uid="{00000000-0005-0000-0000-0000B8040000}"/>
    <cellStyle name="Currency 34 4" xfId="1209" xr:uid="{00000000-0005-0000-0000-0000B9040000}"/>
    <cellStyle name="Currency 34 4 2" xfId="1210" xr:uid="{00000000-0005-0000-0000-0000BA040000}"/>
    <cellStyle name="Currency 34 5" xfId="1211" xr:uid="{00000000-0005-0000-0000-0000BB040000}"/>
    <cellStyle name="Currency 34 5 2" xfId="1212" xr:uid="{00000000-0005-0000-0000-0000BC040000}"/>
    <cellStyle name="Currency 34 6" xfId="1213" xr:uid="{00000000-0005-0000-0000-0000BD040000}"/>
    <cellStyle name="Currency 34 6 2" xfId="1214" xr:uid="{00000000-0005-0000-0000-0000BE040000}"/>
    <cellStyle name="Currency 34 7" xfId="1215" xr:uid="{00000000-0005-0000-0000-0000BF040000}"/>
    <cellStyle name="Currency 34 7 2" xfId="1216" xr:uid="{00000000-0005-0000-0000-0000C0040000}"/>
    <cellStyle name="Currency 34 8" xfId="1217" xr:uid="{00000000-0005-0000-0000-0000C1040000}"/>
    <cellStyle name="Currency 34 8 2" xfId="1218" xr:uid="{00000000-0005-0000-0000-0000C2040000}"/>
    <cellStyle name="Currency 34 9" xfId="1219" xr:uid="{00000000-0005-0000-0000-0000C3040000}"/>
    <cellStyle name="Currency 34 9 2" xfId="1220" xr:uid="{00000000-0005-0000-0000-0000C4040000}"/>
    <cellStyle name="Currency 4" xfId="1221" xr:uid="{00000000-0005-0000-0000-0000C5040000}"/>
    <cellStyle name="Currency 4 2" xfId="1222" xr:uid="{00000000-0005-0000-0000-0000C6040000}"/>
    <cellStyle name="Currency 4 2 2" xfId="1223" xr:uid="{00000000-0005-0000-0000-0000C7040000}"/>
    <cellStyle name="Currency 49" xfId="1224" xr:uid="{00000000-0005-0000-0000-0000C8040000}"/>
    <cellStyle name="Currency 49 10" xfId="1225" xr:uid="{00000000-0005-0000-0000-0000C9040000}"/>
    <cellStyle name="Currency 49 10 2" xfId="1226" xr:uid="{00000000-0005-0000-0000-0000CA040000}"/>
    <cellStyle name="Currency 49 11" xfId="1227" xr:uid="{00000000-0005-0000-0000-0000CB040000}"/>
    <cellStyle name="Currency 49 11 2" xfId="1228" xr:uid="{00000000-0005-0000-0000-0000CC040000}"/>
    <cellStyle name="Currency 49 12" xfId="1229" xr:uid="{00000000-0005-0000-0000-0000CD040000}"/>
    <cellStyle name="Currency 49 12 2" xfId="1230" xr:uid="{00000000-0005-0000-0000-0000CE040000}"/>
    <cellStyle name="Currency 49 13" xfId="1231" xr:uid="{00000000-0005-0000-0000-0000CF040000}"/>
    <cellStyle name="Currency 49 13 2" xfId="1232" xr:uid="{00000000-0005-0000-0000-0000D0040000}"/>
    <cellStyle name="Currency 49 14" xfId="1233" xr:uid="{00000000-0005-0000-0000-0000D1040000}"/>
    <cellStyle name="Currency 49 14 2" xfId="1234" xr:uid="{00000000-0005-0000-0000-0000D2040000}"/>
    <cellStyle name="Currency 49 15" xfId="1235" xr:uid="{00000000-0005-0000-0000-0000D3040000}"/>
    <cellStyle name="Currency 49 15 2" xfId="1236" xr:uid="{00000000-0005-0000-0000-0000D4040000}"/>
    <cellStyle name="Currency 49 16" xfId="1237" xr:uid="{00000000-0005-0000-0000-0000D5040000}"/>
    <cellStyle name="Currency 49 17" xfId="1238" xr:uid="{00000000-0005-0000-0000-0000D6040000}"/>
    <cellStyle name="Currency 49 2" xfId="1239" xr:uid="{00000000-0005-0000-0000-0000D7040000}"/>
    <cellStyle name="Currency 49 2 2" xfId="1240" xr:uid="{00000000-0005-0000-0000-0000D8040000}"/>
    <cellStyle name="Currency 49 3" xfId="1241" xr:uid="{00000000-0005-0000-0000-0000D9040000}"/>
    <cellStyle name="Currency 49 3 2" xfId="1242" xr:uid="{00000000-0005-0000-0000-0000DA040000}"/>
    <cellStyle name="Currency 49 4" xfId="1243" xr:uid="{00000000-0005-0000-0000-0000DB040000}"/>
    <cellStyle name="Currency 49 4 2" xfId="1244" xr:uid="{00000000-0005-0000-0000-0000DC040000}"/>
    <cellStyle name="Currency 49 5" xfId="1245" xr:uid="{00000000-0005-0000-0000-0000DD040000}"/>
    <cellStyle name="Currency 49 5 2" xfId="1246" xr:uid="{00000000-0005-0000-0000-0000DE040000}"/>
    <cellStyle name="Currency 49 6" xfId="1247" xr:uid="{00000000-0005-0000-0000-0000DF040000}"/>
    <cellStyle name="Currency 49 6 2" xfId="1248" xr:uid="{00000000-0005-0000-0000-0000E0040000}"/>
    <cellStyle name="Currency 49 7" xfId="1249" xr:uid="{00000000-0005-0000-0000-0000E1040000}"/>
    <cellStyle name="Currency 49 7 2" xfId="1250" xr:uid="{00000000-0005-0000-0000-0000E2040000}"/>
    <cellStyle name="Currency 49 8" xfId="1251" xr:uid="{00000000-0005-0000-0000-0000E3040000}"/>
    <cellStyle name="Currency 49 8 2" xfId="1252" xr:uid="{00000000-0005-0000-0000-0000E4040000}"/>
    <cellStyle name="Currency 49 9" xfId="1253" xr:uid="{00000000-0005-0000-0000-0000E5040000}"/>
    <cellStyle name="Currency 49 9 2" xfId="1254" xr:uid="{00000000-0005-0000-0000-0000E6040000}"/>
    <cellStyle name="Currency 5" xfId="1255" xr:uid="{00000000-0005-0000-0000-0000E7040000}"/>
    <cellStyle name="Currency 5 2" xfId="1256" xr:uid="{00000000-0005-0000-0000-0000E8040000}"/>
    <cellStyle name="Currency 5 2 2" xfId="1257" xr:uid="{00000000-0005-0000-0000-0000E9040000}"/>
    <cellStyle name="Currency 5 3" xfId="1258" xr:uid="{00000000-0005-0000-0000-0000EA040000}"/>
    <cellStyle name="Currency 5 4" xfId="1259" xr:uid="{00000000-0005-0000-0000-0000EB040000}"/>
    <cellStyle name="Currency 5 5" xfId="1260" xr:uid="{00000000-0005-0000-0000-0000EC040000}"/>
    <cellStyle name="Currency 5 6" xfId="1261" xr:uid="{00000000-0005-0000-0000-0000ED040000}"/>
    <cellStyle name="Currency 59 10" xfId="1262" xr:uid="{00000000-0005-0000-0000-0000EE040000}"/>
    <cellStyle name="Currency 59 10 2" xfId="1263" xr:uid="{00000000-0005-0000-0000-0000EF040000}"/>
    <cellStyle name="Currency 59 11" xfId="1264" xr:uid="{00000000-0005-0000-0000-0000F0040000}"/>
    <cellStyle name="Currency 59 11 2" xfId="1265" xr:uid="{00000000-0005-0000-0000-0000F1040000}"/>
    <cellStyle name="Currency 59 12" xfId="1266" xr:uid="{00000000-0005-0000-0000-0000F2040000}"/>
    <cellStyle name="Currency 59 12 2" xfId="1267" xr:uid="{00000000-0005-0000-0000-0000F3040000}"/>
    <cellStyle name="Currency 59 13" xfId="1268" xr:uid="{00000000-0005-0000-0000-0000F4040000}"/>
    <cellStyle name="Currency 59 13 2" xfId="1269" xr:uid="{00000000-0005-0000-0000-0000F5040000}"/>
    <cellStyle name="Currency 59 14" xfId="1270" xr:uid="{00000000-0005-0000-0000-0000F6040000}"/>
    <cellStyle name="Currency 59 14 10" xfId="1271" xr:uid="{00000000-0005-0000-0000-0000F7040000}"/>
    <cellStyle name="Currency 59 14 11" xfId="1272" xr:uid="{00000000-0005-0000-0000-0000F8040000}"/>
    <cellStyle name="Currency 59 14 12" xfId="1273" xr:uid="{00000000-0005-0000-0000-0000F9040000}"/>
    <cellStyle name="Currency 59 14 13" xfId="1274" xr:uid="{00000000-0005-0000-0000-0000FA040000}"/>
    <cellStyle name="Currency 59 14 14" xfId="1275" xr:uid="{00000000-0005-0000-0000-0000FB040000}"/>
    <cellStyle name="Currency 59 14 15" xfId="1276" xr:uid="{00000000-0005-0000-0000-0000FC040000}"/>
    <cellStyle name="Currency 59 14 16" xfId="1277" xr:uid="{00000000-0005-0000-0000-0000FD040000}"/>
    <cellStyle name="Currency 59 14 17" xfId="1278" xr:uid="{00000000-0005-0000-0000-0000FE040000}"/>
    <cellStyle name="Currency 59 14 2" xfId="1279" xr:uid="{00000000-0005-0000-0000-0000FF040000}"/>
    <cellStyle name="Currency 59 14 3" xfId="1280" xr:uid="{00000000-0005-0000-0000-000000050000}"/>
    <cellStyle name="Currency 59 14 4" xfId="1281" xr:uid="{00000000-0005-0000-0000-000001050000}"/>
    <cellStyle name="Currency 59 14 5" xfId="1282" xr:uid="{00000000-0005-0000-0000-000002050000}"/>
    <cellStyle name="Currency 59 14 6" xfId="1283" xr:uid="{00000000-0005-0000-0000-000003050000}"/>
    <cellStyle name="Currency 59 14 7" xfId="1284" xr:uid="{00000000-0005-0000-0000-000004050000}"/>
    <cellStyle name="Currency 59 14 8" xfId="1285" xr:uid="{00000000-0005-0000-0000-000005050000}"/>
    <cellStyle name="Currency 59 14 9" xfId="1286" xr:uid="{00000000-0005-0000-0000-000006050000}"/>
    <cellStyle name="Currency 59 15" xfId="1287" xr:uid="{00000000-0005-0000-0000-000007050000}"/>
    <cellStyle name="Currency 59 15 2" xfId="1288" xr:uid="{00000000-0005-0000-0000-000008050000}"/>
    <cellStyle name="Currency 59 2" xfId="1289" xr:uid="{00000000-0005-0000-0000-000009050000}"/>
    <cellStyle name="Currency 59 2 2" xfId="1290" xr:uid="{00000000-0005-0000-0000-00000A050000}"/>
    <cellStyle name="Currency 59 3" xfId="1291" xr:uid="{00000000-0005-0000-0000-00000B050000}"/>
    <cellStyle name="Currency 59 3 2" xfId="1292" xr:uid="{00000000-0005-0000-0000-00000C050000}"/>
    <cellStyle name="Currency 59 4" xfId="1293" xr:uid="{00000000-0005-0000-0000-00000D050000}"/>
    <cellStyle name="Currency 59 4 2" xfId="1294" xr:uid="{00000000-0005-0000-0000-00000E050000}"/>
    <cellStyle name="Currency 59 5" xfId="1295" xr:uid="{00000000-0005-0000-0000-00000F050000}"/>
    <cellStyle name="Currency 59 5 2" xfId="1296" xr:uid="{00000000-0005-0000-0000-000010050000}"/>
    <cellStyle name="Currency 59 6" xfId="1297" xr:uid="{00000000-0005-0000-0000-000011050000}"/>
    <cellStyle name="Currency 59 6 2" xfId="1298" xr:uid="{00000000-0005-0000-0000-000012050000}"/>
    <cellStyle name="Currency 59 7" xfId="1299" xr:uid="{00000000-0005-0000-0000-000013050000}"/>
    <cellStyle name="Currency 59 7 2" xfId="1300" xr:uid="{00000000-0005-0000-0000-000014050000}"/>
    <cellStyle name="Currency 59 8" xfId="1301" xr:uid="{00000000-0005-0000-0000-000015050000}"/>
    <cellStyle name="Currency 59 8 2" xfId="1302" xr:uid="{00000000-0005-0000-0000-000016050000}"/>
    <cellStyle name="Currency 59 9" xfId="1303" xr:uid="{00000000-0005-0000-0000-000017050000}"/>
    <cellStyle name="Currency 59 9 2" xfId="1304" xr:uid="{00000000-0005-0000-0000-000018050000}"/>
    <cellStyle name="Currency 6" xfId="1305" xr:uid="{00000000-0005-0000-0000-000019050000}"/>
    <cellStyle name="Currency 60" xfId="1306" xr:uid="{00000000-0005-0000-0000-00001A050000}"/>
    <cellStyle name="Currency 60 10" xfId="1307" xr:uid="{00000000-0005-0000-0000-00001B050000}"/>
    <cellStyle name="Currency 60 10 2" xfId="1308" xr:uid="{00000000-0005-0000-0000-00001C050000}"/>
    <cellStyle name="Currency 60 11" xfId="1309" xr:uid="{00000000-0005-0000-0000-00001D050000}"/>
    <cellStyle name="Currency 60 11 2" xfId="1310" xr:uid="{00000000-0005-0000-0000-00001E050000}"/>
    <cellStyle name="Currency 60 12" xfId="1311" xr:uid="{00000000-0005-0000-0000-00001F050000}"/>
    <cellStyle name="Currency 60 12 2" xfId="1312" xr:uid="{00000000-0005-0000-0000-000020050000}"/>
    <cellStyle name="Currency 60 13" xfId="1313" xr:uid="{00000000-0005-0000-0000-000021050000}"/>
    <cellStyle name="Currency 60 13 2" xfId="1314" xr:uid="{00000000-0005-0000-0000-000022050000}"/>
    <cellStyle name="Currency 60 14" xfId="1315" xr:uid="{00000000-0005-0000-0000-000023050000}"/>
    <cellStyle name="Currency 60 14 2" xfId="1316" xr:uid="{00000000-0005-0000-0000-000024050000}"/>
    <cellStyle name="Currency 60 15" xfId="1317" xr:uid="{00000000-0005-0000-0000-000025050000}"/>
    <cellStyle name="Currency 60 15 2" xfId="1318" xr:uid="{00000000-0005-0000-0000-000026050000}"/>
    <cellStyle name="Currency 60 16" xfId="1319" xr:uid="{00000000-0005-0000-0000-000027050000}"/>
    <cellStyle name="Currency 60 17" xfId="1320" xr:uid="{00000000-0005-0000-0000-000028050000}"/>
    <cellStyle name="Currency 60 18" xfId="1321" xr:uid="{00000000-0005-0000-0000-000029050000}"/>
    <cellStyle name="Currency 60 19" xfId="1322" xr:uid="{00000000-0005-0000-0000-00002A050000}"/>
    <cellStyle name="Currency 60 2" xfId="1323" xr:uid="{00000000-0005-0000-0000-00002B050000}"/>
    <cellStyle name="Currency 60 2 2" xfId="1324" xr:uid="{00000000-0005-0000-0000-00002C050000}"/>
    <cellStyle name="Currency 60 20" xfId="1325" xr:uid="{00000000-0005-0000-0000-00002D050000}"/>
    <cellStyle name="Currency 60 21" xfId="1326" xr:uid="{00000000-0005-0000-0000-00002E050000}"/>
    <cellStyle name="Currency 60 22" xfId="1327" xr:uid="{00000000-0005-0000-0000-00002F050000}"/>
    <cellStyle name="Currency 60 23" xfId="1328" xr:uid="{00000000-0005-0000-0000-000030050000}"/>
    <cellStyle name="Currency 60 24" xfId="1329" xr:uid="{00000000-0005-0000-0000-000031050000}"/>
    <cellStyle name="Currency 60 25" xfId="1330" xr:uid="{00000000-0005-0000-0000-000032050000}"/>
    <cellStyle name="Currency 60 26" xfId="1331" xr:uid="{00000000-0005-0000-0000-000033050000}"/>
    <cellStyle name="Currency 60 27" xfId="1332" xr:uid="{00000000-0005-0000-0000-000034050000}"/>
    <cellStyle name="Currency 60 28" xfId="1333" xr:uid="{00000000-0005-0000-0000-000035050000}"/>
    <cellStyle name="Currency 60 29" xfId="1334" xr:uid="{00000000-0005-0000-0000-000036050000}"/>
    <cellStyle name="Currency 60 3" xfId="1335" xr:uid="{00000000-0005-0000-0000-000037050000}"/>
    <cellStyle name="Currency 60 3 2" xfId="1336" xr:uid="{00000000-0005-0000-0000-000038050000}"/>
    <cellStyle name="Currency 60 30" xfId="1337" xr:uid="{00000000-0005-0000-0000-000039050000}"/>
    <cellStyle name="Currency 60 31" xfId="1338" xr:uid="{00000000-0005-0000-0000-00003A050000}"/>
    <cellStyle name="Currency 60 4" xfId="1339" xr:uid="{00000000-0005-0000-0000-00003B050000}"/>
    <cellStyle name="Currency 60 4 2" xfId="1340" xr:uid="{00000000-0005-0000-0000-00003C050000}"/>
    <cellStyle name="Currency 60 5" xfId="1341" xr:uid="{00000000-0005-0000-0000-00003D050000}"/>
    <cellStyle name="Currency 60 5 2" xfId="1342" xr:uid="{00000000-0005-0000-0000-00003E050000}"/>
    <cellStyle name="Currency 60 6" xfId="1343" xr:uid="{00000000-0005-0000-0000-00003F050000}"/>
    <cellStyle name="Currency 60 6 2" xfId="1344" xr:uid="{00000000-0005-0000-0000-000040050000}"/>
    <cellStyle name="Currency 60 7" xfId="1345" xr:uid="{00000000-0005-0000-0000-000041050000}"/>
    <cellStyle name="Currency 60 7 2" xfId="1346" xr:uid="{00000000-0005-0000-0000-000042050000}"/>
    <cellStyle name="Currency 60 8" xfId="1347" xr:uid="{00000000-0005-0000-0000-000043050000}"/>
    <cellStyle name="Currency 60 8 2" xfId="1348" xr:uid="{00000000-0005-0000-0000-000044050000}"/>
    <cellStyle name="Currency 60 9" xfId="1349" xr:uid="{00000000-0005-0000-0000-000045050000}"/>
    <cellStyle name="Currency 60 9 2" xfId="1350" xr:uid="{00000000-0005-0000-0000-000046050000}"/>
    <cellStyle name="Currency 62 10" xfId="1351" xr:uid="{00000000-0005-0000-0000-000047050000}"/>
    <cellStyle name="Currency 62 10 2" xfId="1352" xr:uid="{00000000-0005-0000-0000-000048050000}"/>
    <cellStyle name="Currency 62 11" xfId="1353" xr:uid="{00000000-0005-0000-0000-000049050000}"/>
    <cellStyle name="Currency 62 11 2" xfId="1354" xr:uid="{00000000-0005-0000-0000-00004A050000}"/>
    <cellStyle name="Currency 62 12" xfId="1355" xr:uid="{00000000-0005-0000-0000-00004B050000}"/>
    <cellStyle name="Currency 62 12 2" xfId="1356" xr:uid="{00000000-0005-0000-0000-00004C050000}"/>
    <cellStyle name="Currency 62 13" xfId="1357" xr:uid="{00000000-0005-0000-0000-00004D050000}"/>
    <cellStyle name="Currency 62 13 2" xfId="1358" xr:uid="{00000000-0005-0000-0000-00004E050000}"/>
    <cellStyle name="Currency 62 14" xfId="1359" xr:uid="{00000000-0005-0000-0000-00004F050000}"/>
    <cellStyle name="Currency 62 14 2" xfId="1360" xr:uid="{00000000-0005-0000-0000-000050050000}"/>
    <cellStyle name="Currency 62 14 3" xfId="1361" xr:uid="{00000000-0005-0000-0000-000051050000}"/>
    <cellStyle name="Currency 62 15" xfId="1362" xr:uid="{00000000-0005-0000-0000-000052050000}"/>
    <cellStyle name="Currency 62 15 2" xfId="1363" xr:uid="{00000000-0005-0000-0000-000053050000}"/>
    <cellStyle name="Currency 62 2" xfId="1364" xr:uid="{00000000-0005-0000-0000-000054050000}"/>
    <cellStyle name="Currency 62 2 2" xfId="1365" xr:uid="{00000000-0005-0000-0000-000055050000}"/>
    <cellStyle name="Currency 62 3" xfId="1366" xr:uid="{00000000-0005-0000-0000-000056050000}"/>
    <cellStyle name="Currency 62 3 2" xfId="1367" xr:uid="{00000000-0005-0000-0000-000057050000}"/>
    <cellStyle name="Currency 62 4" xfId="1368" xr:uid="{00000000-0005-0000-0000-000058050000}"/>
    <cellStyle name="Currency 62 4 2" xfId="1369" xr:uid="{00000000-0005-0000-0000-000059050000}"/>
    <cellStyle name="Currency 62 5" xfId="1370" xr:uid="{00000000-0005-0000-0000-00005A050000}"/>
    <cellStyle name="Currency 62 5 2" xfId="1371" xr:uid="{00000000-0005-0000-0000-00005B050000}"/>
    <cellStyle name="Currency 62 6" xfId="1372" xr:uid="{00000000-0005-0000-0000-00005C050000}"/>
    <cellStyle name="Currency 62 6 2" xfId="1373" xr:uid="{00000000-0005-0000-0000-00005D050000}"/>
    <cellStyle name="Currency 62 7" xfId="1374" xr:uid="{00000000-0005-0000-0000-00005E050000}"/>
    <cellStyle name="Currency 62 7 2" xfId="1375" xr:uid="{00000000-0005-0000-0000-00005F050000}"/>
    <cellStyle name="Currency 62 8" xfId="1376" xr:uid="{00000000-0005-0000-0000-000060050000}"/>
    <cellStyle name="Currency 62 8 2" xfId="1377" xr:uid="{00000000-0005-0000-0000-000061050000}"/>
    <cellStyle name="Currency 62 9" xfId="1378" xr:uid="{00000000-0005-0000-0000-000062050000}"/>
    <cellStyle name="Currency 62 9 2" xfId="1379" xr:uid="{00000000-0005-0000-0000-000063050000}"/>
    <cellStyle name="Currency 64 10" xfId="1380" xr:uid="{00000000-0005-0000-0000-000064050000}"/>
    <cellStyle name="Currency 64 10 2" xfId="1381" xr:uid="{00000000-0005-0000-0000-000065050000}"/>
    <cellStyle name="Currency 64 11" xfId="1382" xr:uid="{00000000-0005-0000-0000-000066050000}"/>
    <cellStyle name="Currency 64 11 2" xfId="1383" xr:uid="{00000000-0005-0000-0000-000067050000}"/>
    <cellStyle name="Currency 64 12" xfId="1384" xr:uid="{00000000-0005-0000-0000-000068050000}"/>
    <cellStyle name="Currency 64 12 2" xfId="1385" xr:uid="{00000000-0005-0000-0000-000069050000}"/>
    <cellStyle name="Currency 64 13" xfId="1386" xr:uid="{00000000-0005-0000-0000-00006A050000}"/>
    <cellStyle name="Currency 64 13 2" xfId="1387" xr:uid="{00000000-0005-0000-0000-00006B050000}"/>
    <cellStyle name="Currency 64 14" xfId="1388" xr:uid="{00000000-0005-0000-0000-00006C050000}"/>
    <cellStyle name="Currency 64 14 2" xfId="1389" xr:uid="{00000000-0005-0000-0000-00006D050000}"/>
    <cellStyle name="Currency 64 15" xfId="1390" xr:uid="{00000000-0005-0000-0000-00006E050000}"/>
    <cellStyle name="Currency 64 15 2" xfId="1391" xr:uid="{00000000-0005-0000-0000-00006F050000}"/>
    <cellStyle name="Currency 64 15 3" xfId="1392" xr:uid="{00000000-0005-0000-0000-000070050000}"/>
    <cellStyle name="Currency 64 2" xfId="1393" xr:uid="{00000000-0005-0000-0000-000071050000}"/>
    <cellStyle name="Currency 64 2 2" xfId="1394" xr:uid="{00000000-0005-0000-0000-000072050000}"/>
    <cellStyle name="Currency 64 3" xfId="1395" xr:uid="{00000000-0005-0000-0000-000073050000}"/>
    <cellStyle name="Currency 64 3 2" xfId="1396" xr:uid="{00000000-0005-0000-0000-000074050000}"/>
    <cellStyle name="Currency 64 4" xfId="1397" xr:uid="{00000000-0005-0000-0000-000075050000}"/>
    <cellStyle name="Currency 64 4 2" xfId="1398" xr:uid="{00000000-0005-0000-0000-000076050000}"/>
    <cellStyle name="Currency 64 5" xfId="1399" xr:uid="{00000000-0005-0000-0000-000077050000}"/>
    <cellStyle name="Currency 64 5 2" xfId="1400" xr:uid="{00000000-0005-0000-0000-000078050000}"/>
    <cellStyle name="Currency 64 6" xfId="1401" xr:uid="{00000000-0005-0000-0000-000079050000}"/>
    <cellStyle name="Currency 64 6 2" xfId="1402" xr:uid="{00000000-0005-0000-0000-00007A050000}"/>
    <cellStyle name="Currency 64 7" xfId="1403" xr:uid="{00000000-0005-0000-0000-00007B050000}"/>
    <cellStyle name="Currency 64 7 2" xfId="1404" xr:uid="{00000000-0005-0000-0000-00007C050000}"/>
    <cellStyle name="Currency 64 8" xfId="1405" xr:uid="{00000000-0005-0000-0000-00007D050000}"/>
    <cellStyle name="Currency 64 8 2" xfId="1406" xr:uid="{00000000-0005-0000-0000-00007E050000}"/>
    <cellStyle name="Currency 64 9" xfId="1407" xr:uid="{00000000-0005-0000-0000-00007F050000}"/>
    <cellStyle name="Currency 64 9 2" xfId="1408" xr:uid="{00000000-0005-0000-0000-000080050000}"/>
    <cellStyle name="Currency 7" xfId="1409" xr:uid="{00000000-0005-0000-0000-000081050000}"/>
    <cellStyle name="Currency 7 2" xfId="1410" xr:uid="{00000000-0005-0000-0000-000082050000}"/>
    <cellStyle name="Currency 8" xfId="1411" xr:uid="{00000000-0005-0000-0000-000083050000}"/>
    <cellStyle name="Currency 8 2" xfId="1412" xr:uid="{00000000-0005-0000-0000-000084050000}"/>
    <cellStyle name="Currency 82" xfId="1413" xr:uid="{00000000-0005-0000-0000-000085050000}"/>
    <cellStyle name="Currency 82 2" xfId="1414" xr:uid="{00000000-0005-0000-0000-000086050000}"/>
    <cellStyle name="Currency 9" xfId="1415" xr:uid="{00000000-0005-0000-0000-000087050000}"/>
    <cellStyle name="Currency 94" xfId="1416" xr:uid="{00000000-0005-0000-0000-000088050000}"/>
    <cellStyle name="Currency 94 2" xfId="1417" xr:uid="{00000000-0005-0000-0000-000089050000}"/>
    <cellStyle name="Currency 94 3" xfId="1418" xr:uid="{00000000-0005-0000-0000-00008A050000}"/>
    <cellStyle name="Currency 95" xfId="1419" xr:uid="{00000000-0005-0000-0000-00008B050000}"/>
    <cellStyle name="Currency 95 2" xfId="1420" xr:uid="{00000000-0005-0000-0000-00008C050000}"/>
    <cellStyle name="Currency 95 3" xfId="1421" xr:uid="{00000000-0005-0000-0000-00008D050000}"/>
    <cellStyle name="Currency0" xfId="1422" xr:uid="{00000000-0005-0000-0000-00008E050000}"/>
    <cellStyle name="Currency0 2" xfId="1423" xr:uid="{00000000-0005-0000-0000-00008F050000}"/>
    <cellStyle name="Date" xfId="1424" xr:uid="{00000000-0005-0000-0000-000090050000}"/>
    <cellStyle name="Date 2" xfId="1425" xr:uid="{00000000-0005-0000-0000-000091050000}"/>
    <cellStyle name="e0cd69d327" xfId="1426" xr:uid="{00000000-0005-0000-0000-000092050000}"/>
    <cellStyle name="Explanatory Text 10" xfId="1427" xr:uid="{00000000-0005-0000-0000-000093050000}"/>
    <cellStyle name="Explanatory Text 11" xfId="1428" xr:uid="{00000000-0005-0000-0000-000094050000}"/>
    <cellStyle name="Explanatory Text 12" xfId="1429" xr:uid="{00000000-0005-0000-0000-000095050000}"/>
    <cellStyle name="Explanatory Text 13" xfId="1430" xr:uid="{00000000-0005-0000-0000-000096050000}"/>
    <cellStyle name="Explanatory Text 14" xfId="1431" xr:uid="{00000000-0005-0000-0000-000097050000}"/>
    <cellStyle name="Explanatory Text 15" xfId="1432" xr:uid="{00000000-0005-0000-0000-000098050000}"/>
    <cellStyle name="Explanatory Text 16" xfId="1433" xr:uid="{00000000-0005-0000-0000-000099050000}"/>
    <cellStyle name="Explanatory Text 17" xfId="1434" xr:uid="{00000000-0005-0000-0000-00009A050000}"/>
    <cellStyle name="Explanatory Text 2" xfId="1435" xr:uid="{00000000-0005-0000-0000-00009B050000}"/>
    <cellStyle name="Explanatory Text 2 2" xfId="1436" xr:uid="{00000000-0005-0000-0000-00009C050000}"/>
    <cellStyle name="Explanatory Text 2 3" xfId="1437" xr:uid="{00000000-0005-0000-0000-00009D050000}"/>
    <cellStyle name="Explanatory Text 2 4" xfId="1438" xr:uid="{00000000-0005-0000-0000-00009E050000}"/>
    <cellStyle name="Explanatory Text 2 5" xfId="1439" xr:uid="{00000000-0005-0000-0000-00009F050000}"/>
    <cellStyle name="Explanatory Text 2 6" xfId="1440" xr:uid="{00000000-0005-0000-0000-0000A0050000}"/>
    <cellStyle name="Explanatory Text 3" xfId="1441" xr:uid="{00000000-0005-0000-0000-0000A1050000}"/>
    <cellStyle name="Explanatory Text 4" xfId="1442" xr:uid="{00000000-0005-0000-0000-0000A2050000}"/>
    <cellStyle name="Explanatory Text 5" xfId="1443" xr:uid="{00000000-0005-0000-0000-0000A3050000}"/>
    <cellStyle name="Explanatory Text 6" xfId="1444" xr:uid="{00000000-0005-0000-0000-0000A4050000}"/>
    <cellStyle name="Explanatory Text 7" xfId="1445" xr:uid="{00000000-0005-0000-0000-0000A5050000}"/>
    <cellStyle name="Explanatory Text 8" xfId="1446" xr:uid="{00000000-0005-0000-0000-0000A6050000}"/>
    <cellStyle name="Explanatory Text 9" xfId="1447" xr:uid="{00000000-0005-0000-0000-0000A7050000}"/>
    <cellStyle name="Fixed" xfId="1448" xr:uid="{00000000-0005-0000-0000-0000A8050000}"/>
    <cellStyle name="Fixed 2" xfId="1449" xr:uid="{00000000-0005-0000-0000-0000A9050000}"/>
    <cellStyle name="Good" xfId="2924" builtinId="26"/>
    <cellStyle name="Good 10" xfId="1450" xr:uid="{00000000-0005-0000-0000-0000AA050000}"/>
    <cellStyle name="Good 11" xfId="1451" xr:uid="{00000000-0005-0000-0000-0000AB050000}"/>
    <cellStyle name="Good 12" xfId="1452" xr:uid="{00000000-0005-0000-0000-0000AC050000}"/>
    <cellStyle name="Good 13" xfId="1453" xr:uid="{00000000-0005-0000-0000-0000AD050000}"/>
    <cellStyle name="Good 14" xfId="1454" xr:uid="{00000000-0005-0000-0000-0000AE050000}"/>
    <cellStyle name="Good 15" xfId="1455" xr:uid="{00000000-0005-0000-0000-0000AF050000}"/>
    <cellStyle name="Good 16" xfId="1456" xr:uid="{00000000-0005-0000-0000-0000B0050000}"/>
    <cellStyle name="Good 17" xfId="1457" xr:uid="{00000000-0005-0000-0000-0000B1050000}"/>
    <cellStyle name="Good 2" xfId="1458" xr:uid="{00000000-0005-0000-0000-0000B2050000}"/>
    <cellStyle name="Good 2 2" xfId="1459" xr:uid="{00000000-0005-0000-0000-0000B3050000}"/>
    <cellStyle name="Good 2 3" xfId="1460" xr:uid="{00000000-0005-0000-0000-0000B4050000}"/>
    <cellStyle name="Good 2 4" xfId="1461" xr:uid="{00000000-0005-0000-0000-0000B5050000}"/>
    <cellStyle name="Good 2 5" xfId="1462" xr:uid="{00000000-0005-0000-0000-0000B6050000}"/>
    <cellStyle name="Good 2 6" xfId="1463" xr:uid="{00000000-0005-0000-0000-0000B7050000}"/>
    <cellStyle name="Good 3" xfId="1464" xr:uid="{00000000-0005-0000-0000-0000B8050000}"/>
    <cellStyle name="Good 4" xfId="1465" xr:uid="{00000000-0005-0000-0000-0000B9050000}"/>
    <cellStyle name="Good 5" xfId="1466" xr:uid="{00000000-0005-0000-0000-0000BA050000}"/>
    <cellStyle name="Good 6" xfId="1467" xr:uid="{00000000-0005-0000-0000-0000BB050000}"/>
    <cellStyle name="Good 7" xfId="1468" xr:uid="{00000000-0005-0000-0000-0000BC050000}"/>
    <cellStyle name="Good 8" xfId="1469" xr:uid="{00000000-0005-0000-0000-0000BD050000}"/>
    <cellStyle name="Good 9" xfId="1470" xr:uid="{00000000-0005-0000-0000-0000BE050000}"/>
    <cellStyle name="Header1" xfId="1471" xr:uid="{00000000-0005-0000-0000-0000BF050000}"/>
    <cellStyle name="Header2" xfId="1472" xr:uid="{00000000-0005-0000-0000-0000C0050000}"/>
    <cellStyle name="Heading 1 10" xfId="1473" xr:uid="{00000000-0005-0000-0000-0000C1050000}"/>
    <cellStyle name="Heading 1 11" xfId="1474" xr:uid="{00000000-0005-0000-0000-0000C2050000}"/>
    <cellStyle name="Heading 1 12" xfId="1475" xr:uid="{00000000-0005-0000-0000-0000C3050000}"/>
    <cellStyle name="Heading 1 13" xfId="1476" xr:uid="{00000000-0005-0000-0000-0000C4050000}"/>
    <cellStyle name="Heading 1 14" xfId="1477" xr:uid="{00000000-0005-0000-0000-0000C5050000}"/>
    <cellStyle name="Heading 1 15" xfId="1478" xr:uid="{00000000-0005-0000-0000-0000C6050000}"/>
    <cellStyle name="Heading 1 16" xfId="1479" xr:uid="{00000000-0005-0000-0000-0000C7050000}"/>
    <cellStyle name="Heading 1 17" xfId="1480" xr:uid="{00000000-0005-0000-0000-0000C8050000}"/>
    <cellStyle name="Heading 1 2" xfId="1481" xr:uid="{00000000-0005-0000-0000-0000C9050000}"/>
    <cellStyle name="Heading 1 2 2" xfId="1482" xr:uid="{00000000-0005-0000-0000-0000CA050000}"/>
    <cellStyle name="Heading 1 2 2 2" xfId="1483" xr:uid="{00000000-0005-0000-0000-0000CB050000}"/>
    <cellStyle name="Heading 1 2 3" xfId="1484" xr:uid="{00000000-0005-0000-0000-0000CC050000}"/>
    <cellStyle name="Heading 1 2 4" xfId="1485" xr:uid="{00000000-0005-0000-0000-0000CD050000}"/>
    <cellStyle name="Heading 1 2 5" xfId="1486" xr:uid="{00000000-0005-0000-0000-0000CE050000}"/>
    <cellStyle name="Heading 1 2 6" xfId="1487" xr:uid="{00000000-0005-0000-0000-0000CF050000}"/>
    <cellStyle name="Heading 1 3" xfId="1488" xr:uid="{00000000-0005-0000-0000-0000D0050000}"/>
    <cellStyle name="Heading 1 4" xfId="1489" xr:uid="{00000000-0005-0000-0000-0000D1050000}"/>
    <cellStyle name="Heading 1 5" xfId="1490" xr:uid="{00000000-0005-0000-0000-0000D2050000}"/>
    <cellStyle name="Heading 1 6" xfId="1491" xr:uid="{00000000-0005-0000-0000-0000D3050000}"/>
    <cellStyle name="Heading 1 7" xfId="1492" xr:uid="{00000000-0005-0000-0000-0000D4050000}"/>
    <cellStyle name="Heading 1 8" xfId="1493" xr:uid="{00000000-0005-0000-0000-0000D5050000}"/>
    <cellStyle name="Heading 1 9" xfId="1494" xr:uid="{00000000-0005-0000-0000-0000D6050000}"/>
    <cellStyle name="Heading 2 10" xfId="1495" xr:uid="{00000000-0005-0000-0000-0000D7050000}"/>
    <cellStyle name="Heading 2 11" xfId="1496" xr:uid="{00000000-0005-0000-0000-0000D8050000}"/>
    <cellStyle name="Heading 2 12" xfId="1497" xr:uid="{00000000-0005-0000-0000-0000D9050000}"/>
    <cellStyle name="Heading 2 13" xfId="1498" xr:uid="{00000000-0005-0000-0000-0000DA050000}"/>
    <cellStyle name="Heading 2 14" xfId="1499" xr:uid="{00000000-0005-0000-0000-0000DB050000}"/>
    <cellStyle name="Heading 2 15" xfId="1500" xr:uid="{00000000-0005-0000-0000-0000DC050000}"/>
    <cellStyle name="Heading 2 16" xfId="1501" xr:uid="{00000000-0005-0000-0000-0000DD050000}"/>
    <cellStyle name="Heading 2 17" xfId="1502" xr:uid="{00000000-0005-0000-0000-0000DE050000}"/>
    <cellStyle name="Heading 2 2" xfId="1503" xr:uid="{00000000-0005-0000-0000-0000DF050000}"/>
    <cellStyle name="Heading 2 2 2" xfId="1504" xr:uid="{00000000-0005-0000-0000-0000E0050000}"/>
    <cellStyle name="Heading 2 2 2 2" xfId="1505" xr:uid="{00000000-0005-0000-0000-0000E1050000}"/>
    <cellStyle name="Heading 2 2 3" xfId="1506" xr:uid="{00000000-0005-0000-0000-0000E2050000}"/>
    <cellStyle name="Heading 2 2 4" xfId="1507" xr:uid="{00000000-0005-0000-0000-0000E3050000}"/>
    <cellStyle name="Heading 2 2 5" xfId="1508" xr:uid="{00000000-0005-0000-0000-0000E4050000}"/>
    <cellStyle name="Heading 2 2 6" xfId="1509" xr:uid="{00000000-0005-0000-0000-0000E5050000}"/>
    <cellStyle name="Heading 2 3" xfId="1510" xr:uid="{00000000-0005-0000-0000-0000E6050000}"/>
    <cellStyle name="Heading 2 4" xfId="1511" xr:uid="{00000000-0005-0000-0000-0000E7050000}"/>
    <cellStyle name="Heading 2 5" xfId="1512" xr:uid="{00000000-0005-0000-0000-0000E8050000}"/>
    <cellStyle name="Heading 2 6" xfId="1513" xr:uid="{00000000-0005-0000-0000-0000E9050000}"/>
    <cellStyle name="Heading 2 7" xfId="1514" xr:uid="{00000000-0005-0000-0000-0000EA050000}"/>
    <cellStyle name="Heading 2 8" xfId="1515" xr:uid="{00000000-0005-0000-0000-0000EB050000}"/>
    <cellStyle name="Heading 2 9" xfId="1516" xr:uid="{00000000-0005-0000-0000-0000EC050000}"/>
    <cellStyle name="Heading 3 10" xfId="1517" xr:uid="{00000000-0005-0000-0000-0000ED050000}"/>
    <cellStyle name="Heading 3 11" xfId="1518" xr:uid="{00000000-0005-0000-0000-0000EE050000}"/>
    <cellStyle name="Heading 3 12" xfId="1519" xr:uid="{00000000-0005-0000-0000-0000EF050000}"/>
    <cellStyle name="Heading 3 13" xfId="1520" xr:uid="{00000000-0005-0000-0000-0000F0050000}"/>
    <cellStyle name="Heading 3 14" xfId="1521" xr:uid="{00000000-0005-0000-0000-0000F1050000}"/>
    <cellStyle name="Heading 3 15" xfId="1522" xr:uid="{00000000-0005-0000-0000-0000F2050000}"/>
    <cellStyle name="Heading 3 16" xfId="1523" xr:uid="{00000000-0005-0000-0000-0000F3050000}"/>
    <cellStyle name="Heading 3 17" xfId="1524" xr:uid="{00000000-0005-0000-0000-0000F4050000}"/>
    <cellStyle name="Heading 3 2" xfId="1525" xr:uid="{00000000-0005-0000-0000-0000F5050000}"/>
    <cellStyle name="Heading 3 2 2" xfId="1526" xr:uid="{00000000-0005-0000-0000-0000F6050000}"/>
    <cellStyle name="Heading 3 2 3" xfId="1527" xr:uid="{00000000-0005-0000-0000-0000F7050000}"/>
    <cellStyle name="Heading 3 2 4" xfId="1528" xr:uid="{00000000-0005-0000-0000-0000F8050000}"/>
    <cellStyle name="Heading 3 2 5" xfId="1529" xr:uid="{00000000-0005-0000-0000-0000F9050000}"/>
    <cellStyle name="Heading 3 2 6" xfId="1530" xr:uid="{00000000-0005-0000-0000-0000FA050000}"/>
    <cellStyle name="Heading 3 3" xfId="1531" xr:uid="{00000000-0005-0000-0000-0000FB050000}"/>
    <cellStyle name="Heading 3 4" xfId="1532" xr:uid="{00000000-0005-0000-0000-0000FC050000}"/>
    <cellStyle name="Heading 3 5" xfId="1533" xr:uid="{00000000-0005-0000-0000-0000FD050000}"/>
    <cellStyle name="Heading 3 6" xfId="1534" xr:uid="{00000000-0005-0000-0000-0000FE050000}"/>
    <cellStyle name="Heading 3 7" xfId="1535" xr:uid="{00000000-0005-0000-0000-0000FF050000}"/>
    <cellStyle name="Heading 3 8" xfId="1536" xr:uid="{00000000-0005-0000-0000-000000060000}"/>
    <cellStyle name="Heading 3 9" xfId="1537" xr:uid="{00000000-0005-0000-0000-000001060000}"/>
    <cellStyle name="Heading 4 10" xfId="1538" xr:uid="{00000000-0005-0000-0000-000002060000}"/>
    <cellStyle name="Heading 4 11" xfId="1539" xr:uid="{00000000-0005-0000-0000-000003060000}"/>
    <cellStyle name="Heading 4 12" xfId="1540" xr:uid="{00000000-0005-0000-0000-000004060000}"/>
    <cellStyle name="Heading 4 13" xfId="1541" xr:uid="{00000000-0005-0000-0000-000005060000}"/>
    <cellStyle name="Heading 4 14" xfId="1542" xr:uid="{00000000-0005-0000-0000-000006060000}"/>
    <cellStyle name="Heading 4 15" xfId="1543" xr:uid="{00000000-0005-0000-0000-000007060000}"/>
    <cellStyle name="Heading 4 16" xfId="1544" xr:uid="{00000000-0005-0000-0000-000008060000}"/>
    <cellStyle name="Heading 4 17" xfId="1545" xr:uid="{00000000-0005-0000-0000-000009060000}"/>
    <cellStyle name="Heading 4 2" xfId="1546" xr:uid="{00000000-0005-0000-0000-00000A060000}"/>
    <cellStyle name="Heading 4 2 2" xfId="1547" xr:uid="{00000000-0005-0000-0000-00000B060000}"/>
    <cellStyle name="Heading 4 2 3" xfId="1548" xr:uid="{00000000-0005-0000-0000-00000C060000}"/>
    <cellStyle name="Heading 4 2 4" xfId="1549" xr:uid="{00000000-0005-0000-0000-00000D060000}"/>
    <cellStyle name="Heading 4 2 5" xfId="1550" xr:uid="{00000000-0005-0000-0000-00000E060000}"/>
    <cellStyle name="Heading 4 2 6" xfId="1551" xr:uid="{00000000-0005-0000-0000-00000F060000}"/>
    <cellStyle name="Heading 4 3" xfId="1552" xr:uid="{00000000-0005-0000-0000-000010060000}"/>
    <cellStyle name="Heading 4 4" xfId="1553" xr:uid="{00000000-0005-0000-0000-000011060000}"/>
    <cellStyle name="Heading 4 5" xfId="1554" xr:uid="{00000000-0005-0000-0000-000012060000}"/>
    <cellStyle name="Heading 4 6" xfId="1555" xr:uid="{00000000-0005-0000-0000-000013060000}"/>
    <cellStyle name="Heading 4 7" xfId="1556" xr:uid="{00000000-0005-0000-0000-000014060000}"/>
    <cellStyle name="Heading 4 8" xfId="1557" xr:uid="{00000000-0005-0000-0000-000015060000}"/>
    <cellStyle name="Heading 4 9" xfId="1558" xr:uid="{00000000-0005-0000-0000-000016060000}"/>
    <cellStyle name="Heading1" xfId="1559" xr:uid="{00000000-0005-0000-0000-000017060000}"/>
    <cellStyle name="Heading2" xfId="1560" xr:uid="{00000000-0005-0000-0000-000018060000}"/>
    <cellStyle name="Hyperlink 2" xfId="1561" xr:uid="{00000000-0005-0000-0000-000019060000}"/>
    <cellStyle name="Hyperlink 2 10" xfId="1562" xr:uid="{00000000-0005-0000-0000-00001A060000}"/>
    <cellStyle name="Hyperlink 2 10 2" xfId="1563" xr:uid="{00000000-0005-0000-0000-00001B060000}"/>
    <cellStyle name="Hyperlink 2 11" xfId="1564" xr:uid="{00000000-0005-0000-0000-00001C060000}"/>
    <cellStyle name="Hyperlink 2 11 2" xfId="1565" xr:uid="{00000000-0005-0000-0000-00001D060000}"/>
    <cellStyle name="Hyperlink 2 2" xfId="1566" xr:uid="{00000000-0005-0000-0000-00001E060000}"/>
    <cellStyle name="Hyperlink 2 3" xfId="1567" xr:uid="{00000000-0005-0000-0000-00001F060000}"/>
    <cellStyle name="Hyperlink 2 4" xfId="1568" xr:uid="{00000000-0005-0000-0000-000020060000}"/>
    <cellStyle name="Hyperlink 2 5" xfId="1569" xr:uid="{00000000-0005-0000-0000-000021060000}"/>
    <cellStyle name="Hyperlink 2 6" xfId="1570" xr:uid="{00000000-0005-0000-0000-000022060000}"/>
    <cellStyle name="Hyperlink 2 7" xfId="1571" xr:uid="{00000000-0005-0000-0000-000023060000}"/>
    <cellStyle name="Hyperlink 2 8" xfId="1572" xr:uid="{00000000-0005-0000-0000-000024060000}"/>
    <cellStyle name="Hyperlink 2 9" xfId="1573" xr:uid="{00000000-0005-0000-0000-000025060000}"/>
    <cellStyle name="Input 10" xfId="1574" xr:uid="{00000000-0005-0000-0000-000026060000}"/>
    <cellStyle name="Input 11" xfId="1575" xr:uid="{00000000-0005-0000-0000-000027060000}"/>
    <cellStyle name="Input 12" xfId="1576" xr:uid="{00000000-0005-0000-0000-000028060000}"/>
    <cellStyle name="Input 13" xfId="1577" xr:uid="{00000000-0005-0000-0000-000029060000}"/>
    <cellStyle name="Input 14" xfId="1578" xr:uid="{00000000-0005-0000-0000-00002A060000}"/>
    <cellStyle name="Input 15" xfId="1579" xr:uid="{00000000-0005-0000-0000-00002B060000}"/>
    <cellStyle name="Input 16" xfId="1580" xr:uid="{00000000-0005-0000-0000-00002C060000}"/>
    <cellStyle name="Input 17" xfId="1581" xr:uid="{00000000-0005-0000-0000-00002D060000}"/>
    <cellStyle name="Input 2" xfId="1582" xr:uid="{00000000-0005-0000-0000-00002E060000}"/>
    <cellStyle name="Input 2 2" xfId="1583" xr:uid="{00000000-0005-0000-0000-00002F060000}"/>
    <cellStyle name="Input 2 3" xfId="1584" xr:uid="{00000000-0005-0000-0000-000030060000}"/>
    <cellStyle name="Input 2 4" xfId="1585" xr:uid="{00000000-0005-0000-0000-000031060000}"/>
    <cellStyle name="Input 2 5" xfId="1586" xr:uid="{00000000-0005-0000-0000-000032060000}"/>
    <cellStyle name="Input 2 6" xfId="1587" xr:uid="{00000000-0005-0000-0000-000033060000}"/>
    <cellStyle name="Input 3" xfId="1588" xr:uid="{00000000-0005-0000-0000-000034060000}"/>
    <cellStyle name="Input 4" xfId="1589" xr:uid="{00000000-0005-0000-0000-000035060000}"/>
    <cellStyle name="Input 5" xfId="1590" xr:uid="{00000000-0005-0000-0000-000036060000}"/>
    <cellStyle name="Input 6" xfId="1591" xr:uid="{00000000-0005-0000-0000-000037060000}"/>
    <cellStyle name="Input 7" xfId="1592" xr:uid="{00000000-0005-0000-0000-000038060000}"/>
    <cellStyle name="Input 8" xfId="1593" xr:uid="{00000000-0005-0000-0000-000039060000}"/>
    <cellStyle name="Input 9" xfId="1594" xr:uid="{00000000-0005-0000-0000-00003A060000}"/>
    <cellStyle name="Linked Cell 10" xfId="1595" xr:uid="{00000000-0005-0000-0000-00003B060000}"/>
    <cellStyle name="Linked Cell 11" xfId="1596" xr:uid="{00000000-0005-0000-0000-00003C060000}"/>
    <cellStyle name="Linked Cell 12" xfId="1597" xr:uid="{00000000-0005-0000-0000-00003D060000}"/>
    <cellStyle name="Linked Cell 13" xfId="1598" xr:uid="{00000000-0005-0000-0000-00003E060000}"/>
    <cellStyle name="Linked Cell 14" xfId="1599" xr:uid="{00000000-0005-0000-0000-00003F060000}"/>
    <cellStyle name="Linked Cell 15" xfId="1600" xr:uid="{00000000-0005-0000-0000-000040060000}"/>
    <cellStyle name="Linked Cell 16" xfId="1601" xr:uid="{00000000-0005-0000-0000-000041060000}"/>
    <cellStyle name="Linked Cell 17" xfId="1602" xr:uid="{00000000-0005-0000-0000-000042060000}"/>
    <cellStyle name="Linked Cell 2" xfId="1603" xr:uid="{00000000-0005-0000-0000-000043060000}"/>
    <cellStyle name="Linked Cell 2 2" xfId="1604" xr:uid="{00000000-0005-0000-0000-000044060000}"/>
    <cellStyle name="Linked Cell 2 3" xfId="1605" xr:uid="{00000000-0005-0000-0000-000045060000}"/>
    <cellStyle name="Linked Cell 2 4" xfId="1606" xr:uid="{00000000-0005-0000-0000-000046060000}"/>
    <cellStyle name="Linked Cell 2 5" xfId="1607" xr:uid="{00000000-0005-0000-0000-000047060000}"/>
    <cellStyle name="Linked Cell 2 6" xfId="1608" xr:uid="{00000000-0005-0000-0000-000048060000}"/>
    <cellStyle name="Linked Cell 3" xfId="1609" xr:uid="{00000000-0005-0000-0000-000049060000}"/>
    <cellStyle name="Linked Cell 4" xfId="1610" xr:uid="{00000000-0005-0000-0000-00004A060000}"/>
    <cellStyle name="Linked Cell 5" xfId="1611" xr:uid="{00000000-0005-0000-0000-00004B060000}"/>
    <cellStyle name="Linked Cell 6" xfId="1612" xr:uid="{00000000-0005-0000-0000-00004C060000}"/>
    <cellStyle name="Linked Cell 7" xfId="1613" xr:uid="{00000000-0005-0000-0000-00004D060000}"/>
    <cellStyle name="Linked Cell 8" xfId="1614" xr:uid="{00000000-0005-0000-0000-00004E060000}"/>
    <cellStyle name="Linked Cell 9" xfId="1615" xr:uid="{00000000-0005-0000-0000-00004F060000}"/>
    <cellStyle name="Neutral 10" xfId="1616" xr:uid="{00000000-0005-0000-0000-000050060000}"/>
    <cellStyle name="Neutral 11" xfId="1617" xr:uid="{00000000-0005-0000-0000-000051060000}"/>
    <cellStyle name="Neutral 12" xfId="1618" xr:uid="{00000000-0005-0000-0000-000052060000}"/>
    <cellStyle name="Neutral 13" xfId="1619" xr:uid="{00000000-0005-0000-0000-000053060000}"/>
    <cellStyle name="Neutral 14" xfId="1620" xr:uid="{00000000-0005-0000-0000-000054060000}"/>
    <cellStyle name="Neutral 15" xfId="1621" xr:uid="{00000000-0005-0000-0000-000055060000}"/>
    <cellStyle name="Neutral 16" xfId="1622" xr:uid="{00000000-0005-0000-0000-000056060000}"/>
    <cellStyle name="Neutral 17" xfId="1623" xr:uid="{00000000-0005-0000-0000-000057060000}"/>
    <cellStyle name="Neutral 2" xfId="1624" xr:uid="{00000000-0005-0000-0000-000058060000}"/>
    <cellStyle name="Neutral 2 2" xfId="1625" xr:uid="{00000000-0005-0000-0000-000059060000}"/>
    <cellStyle name="Neutral 2 3" xfId="1626" xr:uid="{00000000-0005-0000-0000-00005A060000}"/>
    <cellStyle name="Neutral 2 4" xfId="1627" xr:uid="{00000000-0005-0000-0000-00005B060000}"/>
    <cellStyle name="Neutral 2 5" xfId="1628" xr:uid="{00000000-0005-0000-0000-00005C060000}"/>
    <cellStyle name="Neutral 2 6" xfId="1629" xr:uid="{00000000-0005-0000-0000-00005D060000}"/>
    <cellStyle name="Neutral 3" xfId="1630" xr:uid="{00000000-0005-0000-0000-00005E060000}"/>
    <cellStyle name="Neutral 4" xfId="1631" xr:uid="{00000000-0005-0000-0000-00005F060000}"/>
    <cellStyle name="Neutral 5" xfId="1632" xr:uid="{00000000-0005-0000-0000-000060060000}"/>
    <cellStyle name="Neutral 6" xfId="1633" xr:uid="{00000000-0005-0000-0000-000061060000}"/>
    <cellStyle name="Neutral 7" xfId="1634" xr:uid="{00000000-0005-0000-0000-000062060000}"/>
    <cellStyle name="Neutral 8" xfId="1635" xr:uid="{00000000-0005-0000-0000-000063060000}"/>
    <cellStyle name="Neutral 9" xfId="1636" xr:uid="{00000000-0005-0000-0000-000064060000}"/>
    <cellStyle name="Normal" xfId="0" builtinId="0"/>
    <cellStyle name="Normal 10" xfId="1637" xr:uid="{00000000-0005-0000-0000-000066060000}"/>
    <cellStyle name="Normal 10 10" xfId="1638" xr:uid="{00000000-0005-0000-0000-000067060000}"/>
    <cellStyle name="Normal 10 10 2" xfId="1639" xr:uid="{00000000-0005-0000-0000-000068060000}"/>
    <cellStyle name="Normal 10 11" xfId="1640" xr:uid="{00000000-0005-0000-0000-000069060000}"/>
    <cellStyle name="Normal 10 11 2" xfId="1641" xr:uid="{00000000-0005-0000-0000-00006A060000}"/>
    <cellStyle name="Normal 10 12" xfId="1642" xr:uid="{00000000-0005-0000-0000-00006B060000}"/>
    <cellStyle name="Normal 10 12 2" xfId="1643" xr:uid="{00000000-0005-0000-0000-00006C060000}"/>
    <cellStyle name="Normal 10 13" xfId="1644" xr:uid="{00000000-0005-0000-0000-00006D060000}"/>
    <cellStyle name="Normal 10 13 2" xfId="1645" xr:uid="{00000000-0005-0000-0000-00006E060000}"/>
    <cellStyle name="Normal 10 14" xfId="1646" xr:uid="{00000000-0005-0000-0000-00006F060000}"/>
    <cellStyle name="Normal 10 14 2" xfId="1647" xr:uid="{00000000-0005-0000-0000-000070060000}"/>
    <cellStyle name="Normal 10 15" xfId="1648" xr:uid="{00000000-0005-0000-0000-000071060000}"/>
    <cellStyle name="Normal 10 15 2" xfId="1649" xr:uid="{00000000-0005-0000-0000-000072060000}"/>
    <cellStyle name="Normal 10 16" xfId="1650" xr:uid="{00000000-0005-0000-0000-000073060000}"/>
    <cellStyle name="Normal 10 17" xfId="1651" xr:uid="{00000000-0005-0000-0000-000074060000}"/>
    <cellStyle name="Normal 10 18" xfId="1652" xr:uid="{00000000-0005-0000-0000-000075060000}"/>
    <cellStyle name="Normal 10 19" xfId="1653" xr:uid="{00000000-0005-0000-0000-000076060000}"/>
    <cellStyle name="Normal 10 2" xfId="1654" xr:uid="{00000000-0005-0000-0000-000077060000}"/>
    <cellStyle name="Normal 10 2 2" xfId="1655" xr:uid="{00000000-0005-0000-0000-000078060000}"/>
    <cellStyle name="Normal 10 3" xfId="1656" xr:uid="{00000000-0005-0000-0000-000079060000}"/>
    <cellStyle name="Normal 10 3 2" xfId="1657" xr:uid="{00000000-0005-0000-0000-00007A060000}"/>
    <cellStyle name="Normal 10 4" xfId="1658" xr:uid="{00000000-0005-0000-0000-00007B060000}"/>
    <cellStyle name="Normal 10 4 2" xfId="1659" xr:uid="{00000000-0005-0000-0000-00007C060000}"/>
    <cellStyle name="Normal 10 5" xfId="1660" xr:uid="{00000000-0005-0000-0000-00007D060000}"/>
    <cellStyle name="Normal 10 5 2" xfId="1661" xr:uid="{00000000-0005-0000-0000-00007E060000}"/>
    <cellStyle name="Normal 10 6" xfId="1662" xr:uid="{00000000-0005-0000-0000-00007F060000}"/>
    <cellStyle name="Normal 10 6 2" xfId="1663" xr:uid="{00000000-0005-0000-0000-000080060000}"/>
    <cellStyle name="Normal 10 7" xfId="1664" xr:uid="{00000000-0005-0000-0000-000081060000}"/>
    <cellStyle name="Normal 10 7 2" xfId="1665" xr:uid="{00000000-0005-0000-0000-000082060000}"/>
    <cellStyle name="Normal 10 8" xfId="1666" xr:uid="{00000000-0005-0000-0000-000083060000}"/>
    <cellStyle name="Normal 10 8 2" xfId="1667" xr:uid="{00000000-0005-0000-0000-000084060000}"/>
    <cellStyle name="Normal 10 9" xfId="1668" xr:uid="{00000000-0005-0000-0000-000085060000}"/>
    <cellStyle name="Normal 10 9 2" xfId="1669" xr:uid="{00000000-0005-0000-0000-000086060000}"/>
    <cellStyle name="Normal 11" xfId="1670" xr:uid="{00000000-0005-0000-0000-000087060000}"/>
    <cellStyle name="Normal 11 10" xfId="1671" xr:uid="{00000000-0005-0000-0000-000088060000}"/>
    <cellStyle name="Normal 11 10 2" xfId="1672" xr:uid="{00000000-0005-0000-0000-000089060000}"/>
    <cellStyle name="Normal 11 11" xfId="1673" xr:uid="{00000000-0005-0000-0000-00008A060000}"/>
    <cellStyle name="Normal 11 11 2" xfId="1674" xr:uid="{00000000-0005-0000-0000-00008B060000}"/>
    <cellStyle name="Normal 11 12" xfId="1675" xr:uid="{00000000-0005-0000-0000-00008C060000}"/>
    <cellStyle name="Normal 11 12 2" xfId="1676" xr:uid="{00000000-0005-0000-0000-00008D060000}"/>
    <cellStyle name="Normal 11 13" xfId="1677" xr:uid="{00000000-0005-0000-0000-00008E060000}"/>
    <cellStyle name="Normal 11 13 2" xfId="1678" xr:uid="{00000000-0005-0000-0000-00008F060000}"/>
    <cellStyle name="Normal 11 14" xfId="1679" xr:uid="{00000000-0005-0000-0000-000090060000}"/>
    <cellStyle name="Normal 11 14 2" xfId="1680" xr:uid="{00000000-0005-0000-0000-000091060000}"/>
    <cellStyle name="Normal 11 15" xfId="1681" xr:uid="{00000000-0005-0000-0000-000092060000}"/>
    <cellStyle name="Normal 11 15 2" xfId="1682" xr:uid="{00000000-0005-0000-0000-000093060000}"/>
    <cellStyle name="Normal 11 16" xfId="1683" xr:uid="{00000000-0005-0000-0000-000094060000}"/>
    <cellStyle name="Normal 11 2" xfId="1684" xr:uid="{00000000-0005-0000-0000-000095060000}"/>
    <cellStyle name="Normal 11 2 2" xfId="1685" xr:uid="{00000000-0005-0000-0000-000096060000}"/>
    <cellStyle name="Normal 11 3" xfId="1686" xr:uid="{00000000-0005-0000-0000-000097060000}"/>
    <cellStyle name="Normal 11 3 2" xfId="1687" xr:uid="{00000000-0005-0000-0000-000098060000}"/>
    <cellStyle name="Normal 11 4" xfId="1688" xr:uid="{00000000-0005-0000-0000-000099060000}"/>
    <cellStyle name="Normal 11 4 2" xfId="1689" xr:uid="{00000000-0005-0000-0000-00009A060000}"/>
    <cellStyle name="Normal 11 5" xfId="1690" xr:uid="{00000000-0005-0000-0000-00009B060000}"/>
    <cellStyle name="Normal 11 5 2" xfId="1691" xr:uid="{00000000-0005-0000-0000-00009C060000}"/>
    <cellStyle name="Normal 11 6" xfId="1692" xr:uid="{00000000-0005-0000-0000-00009D060000}"/>
    <cellStyle name="Normal 11 6 2" xfId="1693" xr:uid="{00000000-0005-0000-0000-00009E060000}"/>
    <cellStyle name="Normal 11 7" xfId="1694" xr:uid="{00000000-0005-0000-0000-00009F060000}"/>
    <cellStyle name="Normal 11 7 2" xfId="1695" xr:uid="{00000000-0005-0000-0000-0000A0060000}"/>
    <cellStyle name="Normal 11 8" xfId="1696" xr:uid="{00000000-0005-0000-0000-0000A1060000}"/>
    <cellStyle name="Normal 11 8 2" xfId="1697" xr:uid="{00000000-0005-0000-0000-0000A2060000}"/>
    <cellStyle name="Normal 11 9" xfId="1698" xr:uid="{00000000-0005-0000-0000-0000A3060000}"/>
    <cellStyle name="Normal 11 9 2" xfId="1699" xr:uid="{00000000-0005-0000-0000-0000A4060000}"/>
    <cellStyle name="Normal 12" xfId="1700" xr:uid="{00000000-0005-0000-0000-0000A5060000}"/>
    <cellStyle name="Normal 12 10" xfId="1701" xr:uid="{00000000-0005-0000-0000-0000A6060000}"/>
    <cellStyle name="Normal 12 10 2" xfId="1702" xr:uid="{00000000-0005-0000-0000-0000A7060000}"/>
    <cellStyle name="Normal 12 11" xfId="1703" xr:uid="{00000000-0005-0000-0000-0000A8060000}"/>
    <cellStyle name="Normal 12 11 2" xfId="1704" xr:uid="{00000000-0005-0000-0000-0000A9060000}"/>
    <cellStyle name="Normal 12 12" xfId="1705" xr:uid="{00000000-0005-0000-0000-0000AA060000}"/>
    <cellStyle name="Normal 12 12 2" xfId="1706" xr:uid="{00000000-0005-0000-0000-0000AB060000}"/>
    <cellStyle name="Normal 12 13" xfId="1707" xr:uid="{00000000-0005-0000-0000-0000AC060000}"/>
    <cellStyle name="Normal 12 13 2" xfId="1708" xr:uid="{00000000-0005-0000-0000-0000AD060000}"/>
    <cellStyle name="Normal 12 14" xfId="1709" xr:uid="{00000000-0005-0000-0000-0000AE060000}"/>
    <cellStyle name="Normal 12 14 2" xfId="1710" xr:uid="{00000000-0005-0000-0000-0000AF060000}"/>
    <cellStyle name="Normal 12 14 3" xfId="1711" xr:uid="{00000000-0005-0000-0000-0000B0060000}"/>
    <cellStyle name="Normal 12 15" xfId="1712" xr:uid="{00000000-0005-0000-0000-0000B1060000}"/>
    <cellStyle name="Normal 12 15 2" xfId="1713" xr:uid="{00000000-0005-0000-0000-0000B2060000}"/>
    <cellStyle name="Normal 12 2" xfId="1714" xr:uid="{00000000-0005-0000-0000-0000B3060000}"/>
    <cellStyle name="Normal 12 2 2" xfId="1715" xr:uid="{00000000-0005-0000-0000-0000B4060000}"/>
    <cellStyle name="Normal 12 3" xfId="1716" xr:uid="{00000000-0005-0000-0000-0000B5060000}"/>
    <cellStyle name="Normal 12 3 2" xfId="1717" xr:uid="{00000000-0005-0000-0000-0000B6060000}"/>
    <cellStyle name="Normal 12 4" xfId="1718" xr:uid="{00000000-0005-0000-0000-0000B7060000}"/>
    <cellStyle name="Normal 12 4 2" xfId="1719" xr:uid="{00000000-0005-0000-0000-0000B8060000}"/>
    <cellStyle name="Normal 12 5" xfId="1720" xr:uid="{00000000-0005-0000-0000-0000B9060000}"/>
    <cellStyle name="Normal 12 5 2" xfId="1721" xr:uid="{00000000-0005-0000-0000-0000BA060000}"/>
    <cellStyle name="Normal 12 6" xfId="1722" xr:uid="{00000000-0005-0000-0000-0000BB060000}"/>
    <cellStyle name="Normal 12 6 2" xfId="1723" xr:uid="{00000000-0005-0000-0000-0000BC060000}"/>
    <cellStyle name="Normal 12 7" xfId="1724" xr:uid="{00000000-0005-0000-0000-0000BD060000}"/>
    <cellStyle name="Normal 12 7 2" xfId="1725" xr:uid="{00000000-0005-0000-0000-0000BE060000}"/>
    <cellStyle name="Normal 12 8" xfId="1726" xr:uid="{00000000-0005-0000-0000-0000BF060000}"/>
    <cellStyle name="Normal 12 8 2" xfId="1727" xr:uid="{00000000-0005-0000-0000-0000C0060000}"/>
    <cellStyle name="Normal 12 9" xfId="1728" xr:uid="{00000000-0005-0000-0000-0000C1060000}"/>
    <cellStyle name="Normal 12 9 2" xfId="1729" xr:uid="{00000000-0005-0000-0000-0000C2060000}"/>
    <cellStyle name="Normal 13" xfId="1730" xr:uid="{00000000-0005-0000-0000-0000C3060000}"/>
    <cellStyle name="Normal 13 2" xfId="1731" xr:uid="{00000000-0005-0000-0000-0000C4060000}"/>
    <cellStyle name="Normal 14" xfId="1732" xr:uid="{00000000-0005-0000-0000-0000C5060000}"/>
    <cellStyle name="Normal 14 10" xfId="1733" xr:uid="{00000000-0005-0000-0000-0000C6060000}"/>
    <cellStyle name="Normal 14 10 2" xfId="1734" xr:uid="{00000000-0005-0000-0000-0000C7060000}"/>
    <cellStyle name="Normal 14 11" xfId="1735" xr:uid="{00000000-0005-0000-0000-0000C8060000}"/>
    <cellStyle name="Normal 14 11 2" xfId="1736" xr:uid="{00000000-0005-0000-0000-0000C9060000}"/>
    <cellStyle name="Normal 14 12" xfId="1737" xr:uid="{00000000-0005-0000-0000-0000CA060000}"/>
    <cellStyle name="Normal 14 12 2" xfId="1738" xr:uid="{00000000-0005-0000-0000-0000CB060000}"/>
    <cellStyle name="Normal 14 13" xfId="1739" xr:uid="{00000000-0005-0000-0000-0000CC060000}"/>
    <cellStyle name="Normal 14 13 2" xfId="1740" xr:uid="{00000000-0005-0000-0000-0000CD060000}"/>
    <cellStyle name="Normal 14 14" xfId="1741" xr:uid="{00000000-0005-0000-0000-0000CE060000}"/>
    <cellStyle name="Normal 14 14 2" xfId="1742" xr:uid="{00000000-0005-0000-0000-0000CF060000}"/>
    <cellStyle name="Normal 14 15" xfId="1743" xr:uid="{00000000-0005-0000-0000-0000D0060000}"/>
    <cellStyle name="Normal 14 15 2" xfId="1744" xr:uid="{00000000-0005-0000-0000-0000D1060000}"/>
    <cellStyle name="Normal 14 15 3" xfId="1745" xr:uid="{00000000-0005-0000-0000-0000D2060000}"/>
    <cellStyle name="Normal 14 16" xfId="1746" xr:uid="{00000000-0005-0000-0000-0000D3060000}"/>
    <cellStyle name="Normal 14 17" xfId="1747" xr:uid="{00000000-0005-0000-0000-0000D4060000}"/>
    <cellStyle name="Normal 14 18" xfId="1748" xr:uid="{00000000-0005-0000-0000-0000D5060000}"/>
    <cellStyle name="Normal 14 19" xfId="1749" xr:uid="{00000000-0005-0000-0000-0000D6060000}"/>
    <cellStyle name="Normal 14 2" xfId="1750" xr:uid="{00000000-0005-0000-0000-0000D7060000}"/>
    <cellStyle name="Normal 14 2 2" xfId="1751" xr:uid="{00000000-0005-0000-0000-0000D8060000}"/>
    <cellStyle name="Normal 14 3" xfId="1752" xr:uid="{00000000-0005-0000-0000-0000D9060000}"/>
    <cellStyle name="Normal 14 3 2" xfId="1753" xr:uid="{00000000-0005-0000-0000-0000DA060000}"/>
    <cellStyle name="Normal 14 4" xfId="1754" xr:uid="{00000000-0005-0000-0000-0000DB060000}"/>
    <cellStyle name="Normal 14 4 2" xfId="1755" xr:uid="{00000000-0005-0000-0000-0000DC060000}"/>
    <cellStyle name="Normal 14 5" xfId="1756" xr:uid="{00000000-0005-0000-0000-0000DD060000}"/>
    <cellStyle name="Normal 14 5 2" xfId="1757" xr:uid="{00000000-0005-0000-0000-0000DE060000}"/>
    <cellStyle name="Normal 14 6" xfId="1758" xr:uid="{00000000-0005-0000-0000-0000DF060000}"/>
    <cellStyle name="Normal 14 6 2" xfId="1759" xr:uid="{00000000-0005-0000-0000-0000E0060000}"/>
    <cellStyle name="Normal 14 7" xfId="1760" xr:uid="{00000000-0005-0000-0000-0000E1060000}"/>
    <cellStyle name="Normal 14 7 2" xfId="1761" xr:uid="{00000000-0005-0000-0000-0000E2060000}"/>
    <cellStyle name="Normal 14 8" xfId="1762" xr:uid="{00000000-0005-0000-0000-0000E3060000}"/>
    <cellStyle name="Normal 14 8 2" xfId="1763" xr:uid="{00000000-0005-0000-0000-0000E4060000}"/>
    <cellStyle name="Normal 14 9" xfId="1764" xr:uid="{00000000-0005-0000-0000-0000E5060000}"/>
    <cellStyle name="Normal 14 9 2" xfId="1765" xr:uid="{00000000-0005-0000-0000-0000E6060000}"/>
    <cellStyle name="Normal 15" xfId="1766" xr:uid="{00000000-0005-0000-0000-0000E7060000}"/>
    <cellStyle name="Normal 15 2" xfId="1767" xr:uid="{00000000-0005-0000-0000-0000E8060000}"/>
    <cellStyle name="Normal 16" xfId="1768" xr:uid="{00000000-0005-0000-0000-0000E9060000}"/>
    <cellStyle name="Normal 16 10" xfId="1769" xr:uid="{00000000-0005-0000-0000-0000EA060000}"/>
    <cellStyle name="Normal 16 10 2" xfId="1770" xr:uid="{00000000-0005-0000-0000-0000EB060000}"/>
    <cellStyle name="Normal 16 11" xfId="1771" xr:uid="{00000000-0005-0000-0000-0000EC060000}"/>
    <cellStyle name="Normal 16 11 2" xfId="1772" xr:uid="{00000000-0005-0000-0000-0000ED060000}"/>
    <cellStyle name="Normal 16 12" xfId="1773" xr:uid="{00000000-0005-0000-0000-0000EE060000}"/>
    <cellStyle name="Normal 16 12 2" xfId="1774" xr:uid="{00000000-0005-0000-0000-0000EF060000}"/>
    <cellStyle name="Normal 16 13" xfId="1775" xr:uid="{00000000-0005-0000-0000-0000F0060000}"/>
    <cellStyle name="Normal 16 13 2" xfId="1776" xr:uid="{00000000-0005-0000-0000-0000F1060000}"/>
    <cellStyle name="Normal 16 14" xfId="1777" xr:uid="{00000000-0005-0000-0000-0000F2060000}"/>
    <cellStyle name="Normal 16 14 2" xfId="1778" xr:uid="{00000000-0005-0000-0000-0000F3060000}"/>
    <cellStyle name="Normal 16 15" xfId="1779" xr:uid="{00000000-0005-0000-0000-0000F4060000}"/>
    <cellStyle name="Normal 16 15 2" xfId="1780" xr:uid="{00000000-0005-0000-0000-0000F5060000}"/>
    <cellStyle name="Normal 16 16" xfId="1781" xr:uid="{00000000-0005-0000-0000-0000F6060000}"/>
    <cellStyle name="Normal 16 17" xfId="1782" xr:uid="{00000000-0005-0000-0000-0000F7060000}"/>
    <cellStyle name="Normal 16 18" xfId="1783" xr:uid="{00000000-0005-0000-0000-0000F8060000}"/>
    <cellStyle name="Normal 16 19" xfId="1784" xr:uid="{00000000-0005-0000-0000-0000F9060000}"/>
    <cellStyle name="Normal 16 2" xfId="1785" xr:uid="{00000000-0005-0000-0000-0000FA060000}"/>
    <cellStyle name="Normal 16 2 2" xfId="1786" xr:uid="{00000000-0005-0000-0000-0000FB060000}"/>
    <cellStyle name="Normal 16 20" xfId="1787" xr:uid="{00000000-0005-0000-0000-0000FC060000}"/>
    <cellStyle name="Normal 16 21" xfId="1788" xr:uid="{00000000-0005-0000-0000-0000FD060000}"/>
    <cellStyle name="Normal 16 22" xfId="1789" xr:uid="{00000000-0005-0000-0000-0000FE060000}"/>
    <cellStyle name="Normal 16 3" xfId="1790" xr:uid="{00000000-0005-0000-0000-0000FF060000}"/>
    <cellStyle name="Normal 16 3 2" xfId="1791" xr:uid="{00000000-0005-0000-0000-000000070000}"/>
    <cellStyle name="Normal 16 4" xfId="1792" xr:uid="{00000000-0005-0000-0000-000001070000}"/>
    <cellStyle name="Normal 16 4 2" xfId="1793" xr:uid="{00000000-0005-0000-0000-000002070000}"/>
    <cellStyle name="Normal 16 5" xfId="1794" xr:uid="{00000000-0005-0000-0000-000003070000}"/>
    <cellStyle name="Normal 16 5 2" xfId="1795" xr:uid="{00000000-0005-0000-0000-000004070000}"/>
    <cellStyle name="Normal 16 6" xfId="1796" xr:uid="{00000000-0005-0000-0000-000005070000}"/>
    <cellStyle name="Normal 16 6 2" xfId="1797" xr:uid="{00000000-0005-0000-0000-000006070000}"/>
    <cellStyle name="Normal 16 7" xfId="1798" xr:uid="{00000000-0005-0000-0000-000007070000}"/>
    <cellStyle name="Normal 16 7 2" xfId="1799" xr:uid="{00000000-0005-0000-0000-000008070000}"/>
    <cellStyle name="Normal 16 8" xfId="1800" xr:uid="{00000000-0005-0000-0000-000009070000}"/>
    <cellStyle name="Normal 16 8 2" xfId="1801" xr:uid="{00000000-0005-0000-0000-00000A070000}"/>
    <cellStyle name="Normal 16 9" xfId="1802" xr:uid="{00000000-0005-0000-0000-00000B070000}"/>
    <cellStyle name="Normal 16 9 2" xfId="1803" xr:uid="{00000000-0005-0000-0000-00000C070000}"/>
    <cellStyle name="Normal 17" xfId="1804" xr:uid="{00000000-0005-0000-0000-00000D070000}"/>
    <cellStyle name="Normal 17 2" xfId="1805" xr:uid="{00000000-0005-0000-0000-00000E070000}"/>
    <cellStyle name="Normal 17 2 2" xfId="1806" xr:uid="{00000000-0005-0000-0000-00000F070000}"/>
    <cellStyle name="Normal 17 2 2 2" xfId="1807" xr:uid="{00000000-0005-0000-0000-000010070000}"/>
    <cellStyle name="Normal 17 2 3" xfId="1808" xr:uid="{00000000-0005-0000-0000-000011070000}"/>
    <cellStyle name="Normal 17 2 3 2" xfId="1809" xr:uid="{00000000-0005-0000-0000-000012070000}"/>
    <cellStyle name="Normal 17 2 4" xfId="1810" xr:uid="{00000000-0005-0000-0000-000013070000}"/>
    <cellStyle name="Normal 17 3" xfId="1811" xr:uid="{00000000-0005-0000-0000-000014070000}"/>
    <cellStyle name="Normal 17 4" xfId="1812" xr:uid="{00000000-0005-0000-0000-000015070000}"/>
    <cellStyle name="Normal 17 5" xfId="1813" xr:uid="{00000000-0005-0000-0000-000016070000}"/>
    <cellStyle name="Normal 17 6" xfId="1814" xr:uid="{00000000-0005-0000-0000-000017070000}"/>
    <cellStyle name="Normal 18" xfId="1815" xr:uid="{00000000-0005-0000-0000-000018070000}"/>
    <cellStyle name="Normal 18 10" xfId="1816" xr:uid="{00000000-0005-0000-0000-000019070000}"/>
    <cellStyle name="Normal 18 10 2" xfId="1817" xr:uid="{00000000-0005-0000-0000-00001A070000}"/>
    <cellStyle name="Normal 18 11" xfId="1818" xr:uid="{00000000-0005-0000-0000-00001B070000}"/>
    <cellStyle name="Normal 18 11 2" xfId="1819" xr:uid="{00000000-0005-0000-0000-00001C070000}"/>
    <cellStyle name="Normal 18 12" xfId="1820" xr:uid="{00000000-0005-0000-0000-00001D070000}"/>
    <cellStyle name="Normal 18 12 2" xfId="1821" xr:uid="{00000000-0005-0000-0000-00001E070000}"/>
    <cellStyle name="Normal 18 13" xfId="1822" xr:uid="{00000000-0005-0000-0000-00001F070000}"/>
    <cellStyle name="Normal 18 13 2" xfId="1823" xr:uid="{00000000-0005-0000-0000-000020070000}"/>
    <cellStyle name="Normal 18 14" xfId="1824" xr:uid="{00000000-0005-0000-0000-000021070000}"/>
    <cellStyle name="Normal 18 14 2" xfId="1825" xr:uid="{00000000-0005-0000-0000-000022070000}"/>
    <cellStyle name="Normal 18 15" xfId="1826" xr:uid="{00000000-0005-0000-0000-000023070000}"/>
    <cellStyle name="Normal 18 15 2" xfId="1827" xr:uid="{00000000-0005-0000-0000-000024070000}"/>
    <cellStyle name="Normal 18 16" xfId="1828" xr:uid="{00000000-0005-0000-0000-000025070000}"/>
    <cellStyle name="Normal 18 17" xfId="1829" xr:uid="{00000000-0005-0000-0000-000026070000}"/>
    <cellStyle name="Normal 18 18" xfId="1830" xr:uid="{00000000-0005-0000-0000-000027070000}"/>
    <cellStyle name="Normal 18 19" xfId="1831" xr:uid="{00000000-0005-0000-0000-000028070000}"/>
    <cellStyle name="Normal 18 2" xfId="1832" xr:uid="{00000000-0005-0000-0000-000029070000}"/>
    <cellStyle name="Normal 18 2 2" xfId="1833" xr:uid="{00000000-0005-0000-0000-00002A070000}"/>
    <cellStyle name="Normal 18 20" xfId="1834" xr:uid="{00000000-0005-0000-0000-00002B070000}"/>
    <cellStyle name="Normal 18 21" xfId="1835" xr:uid="{00000000-0005-0000-0000-00002C070000}"/>
    <cellStyle name="Normal 18 3" xfId="1836" xr:uid="{00000000-0005-0000-0000-00002D070000}"/>
    <cellStyle name="Normal 18 3 2" xfId="1837" xr:uid="{00000000-0005-0000-0000-00002E070000}"/>
    <cellStyle name="Normal 18 4" xfId="1838" xr:uid="{00000000-0005-0000-0000-00002F070000}"/>
    <cellStyle name="Normal 18 4 2" xfId="1839" xr:uid="{00000000-0005-0000-0000-000030070000}"/>
    <cellStyle name="Normal 18 5" xfId="1840" xr:uid="{00000000-0005-0000-0000-000031070000}"/>
    <cellStyle name="Normal 18 5 2" xfId="1841" xr:uid="{00000000-0005-0000-0000-000032070000}"/>
    <cellStyle name="Normal 18 6" xfId="1842" xr:uid="{00000000-0005-0000-0000-000033070000}"/>
    <cellStyle name="Normal 18 6 2" xfId="1843" xr:uid="{00000000-0005-0000-0000-000034070000}"/>
    <cellStyle name="Normal 18 7" xfId="1844" xr:uid="{00000000-0005-0000-0000-000035070000}"/>
    <cellStyle name="Normal 18 7 2" xfId="1845" xr:uid="{00000000-0005-0000-0000-000036070000}"/>
    <cellStyle name="Normal 18 8" xfId="1846" xr:uid="{00000000-0005-0000-0000-000037070000}"/>
    <cellStyle name="Normal 18 8 2" xfId="1847" xr:uid="{00000000-0005-0000-0000-000038070000}"/>
    <cellStyle name="Normal 18 9" xfId="1848" xr:uid="{00000000-0005-0000-0000-000039070000}"/>
    <cellStyle name="Normal 18 9 2" xfId="1849" xr:uid="{00000000-0005-0000-0000-00003A070000}"/>
    <cellStyle name="Normal 19" xfId="1850" xr:uid="{00000000-0005-0000-0000-00003B070000}"/>
    <cellStyle name="Normal 19 10" xfId="1851" xr:uid="{00000000-0005-0000-0000-00003C070000}"/>
    <cellStyle name="Normal 19 10 2" xfId="1852" xr:uid="{00000000-0005-0000-0000-00003D070000}"/>
    <cellStyle name="Normal 19 11" xfId="1853" xr:uid="{00000000-0005-0000-0000-00003E070000}"/>
    <cellStyle name="Normal 19 11 2" xfId="1854" xr:uid="{00000000-0005-0000-0000-00003F070000}"/>
    <cellStyle name="Normal 19 12" xfId="1855" xr:uid="{00000000-0005-0000-0000-000040070000}"/>
    <cellStyle name="Normal 19 12 2" xfId="1856" xr:uid="{00000000-0005-0000-0000-000041070000}"/>
    <cellStyle name="Normal 19 13" xfId="1857" xr:uid="{00000000-0005-0000-0000-000042070000}"/>
    <cellStyle name="Normal 19 13 2" xfId="1858" xr:uid="{00000000-0005-0000-0000-000043070000}"/>
    <cellStyle name="Normal 19 14" xfId="1859" xr:uid="{00000000-0005-0000-0000-000044070000}"/>
    <cellStyle name="Normal 19 14 2" xfId="1860" xr:uid="{00000000-0005-0000-0000-000045070000}"/>
    <cellStyle name="Normal 19 15" xfId="1861" xr:uid="{00000000-0005-0000-0000-000046070000}"/>
    <cellStyle name="Normal 19 15 2" xfId="1862" xr:uid="{00000000-0005-0000-0000-000047070000}"/>
    <cellStyle name="Normal 19 16" xfId="1863" xr:uid="{00000000-0005-0000-0000-000048070000}"/>
    <cellStyle name="Normal 19 17" xfId="1864" xr:uid="{00000000-0005-0000-0000-000049070000}"/>
    <cellStyle name="Normal 19 18" xfId="1865" xr:uid="{00000000-0005-0000-0000-00004A070000}"/>
    <cellStyle name="Normal 19 19" xfId="1866" xr:uid="{00000000-0005-0000-0000-00004B070000}"/>
    <cellStyle name="Normal 19 2" xfId="1867" xr:uid="{00000000-0005-0000-0000-00004C070000}"/>
    <cellStyle name="Normal 19 2 2" xfId="1868" xr:uid="{00000000-0005-0000-0000-00004D070000}"/>
    <cellStyle name="Normal 19 20" xfId="1869" xr:uid="{00000000-0005-0000-0000-00004E070000}"/>
    <cellStyle name="Normal 19 21" xfId="1870" xr:uid="{00000000-0005-0000-0000-00004F070000}"/>
    <cellStyle name="Normal 19 22" xfId="1871" xr:uid="{00000000-0005-0000-0000-000050070000}"/>
    <cellStyle name="Normal 19 3" xfId="1872" xr:uid="{00000000-0005-0000-0000-000051070000}"/>
    <cellStyle name="Normal 19 3 2" xfId="1873" xr:uid="{00000000-0005-0000-0000-000052070000}"/>
    <cellStyle name="Normal 19 4" xfId="1874" xr:uid="{00000000-0005-0000-0000-000053070000}"/>
    <cellStyle name="Normal 19 4 2" xfId="1875" xr:uid="{00000000-0005-0000-0000-000054070000}"/>
    <cellStyle name="Normal 19 5" xfId="1876" xr:uid="{00000000-0005-0000-0000-000055070000}"/>
    <cellStyle name="Normal 19 5 2" xfId="1877" xr:uid="{00000000-0005-0000-0000-000056070000}"/>
    <cellStyle name="Normal 19 6" xfId="1878" xr:uid="{00000000-0005-0000-0000-000057070000}"/>
    <cellStyle name="Normal 19 6 2" xfId="1879" xr:uid="{00000000-0005-0000-0000-000058070000}"/>
    <cellStyle name="Normal 19 7" xfId="1880" xr:uid="{00000000-0005-0000-0000-000059070000}"/>
    <cellStyle name="Normal 19 7 2" xfId="1881" xr:uid="{00000000-0005-0000-0000-00005A070000}"/>
    <cellStyle name="Normal 19 8" xfId="1882" xr:uid="{00000000-0005-0000-0000-00005B070000}"/>
    <cellStyle name="Normal 19 8 2" xfId="1883" xr:uid="{00000000-0005-0000-0000-00005C070000}"/>
    <cellStyle name="Normal 19 9" xfId="1884" xr:uid="{00000000-0005-0000-0000-00005D070000}"/>
    <cellStyle name="Normal 19 9 2" xfId="1885" xr:uid="{00000000-0005-0000-0000-00005E070000}"/>
    <cellStyle name="Normal 2" xfId="1886" xr:uid="{00000000-0005-0000-0000-00005F070000}"/>
    <cellStyle name="Normal 2 10" xfId="1887" xr:uid="{00000000-0005-0000-0000-000060070000}"/>
    <cellStyle name="Normal 2 10 2" xfId="1888" xr:uid="{00000000-0005-0000-0000-000061070000}"/>
    <cellStyle name="Normal 2 11" xfId="1889" xr:uid="{00000000-0005-0000-0000-000062070000}"/>
    <cellStyle name="Normal 2 11 2" xfId="1890" xr:uid="{00000000-0005-0000-0000-000063070000}"/>
    <cellStyle name="Normal 2 12" xfId="1891" xr:uid="{00000000-0005-0000-0000-000064070000}"/>
    <cellStyle name="Normal 2 12 2" xfId="1892" xr:uid="{00000000-0005-0000-0000-000065070000}"/>
    <cellStyle name="Normal 2 13" xfId="1893" xr:uid="{00000000-0005-0000-0000-000066070000}"/>
    <cellStyle name="Normal 2 13 2" xfId="1894" xr:uid="{00000000-0005-0000-0000-000067070000}"/>
    <cellStyle name="Normal 2 14" xfId="1895" xr:uid="{00000000-0005-0000-0000-000068070000}"/>
    <cellStyle name="Normal 2 14 2" xfId="1896" xr:uid="{00000000-0005-0000-0000-000069070000}"/>
    <cellStyle name="Normal 2 15" xfId="1897" xr:uid="{00000000-0005-0000-0000-00006A070000}"/>
    <cellStyle name="Normal 2 15 2" xfId="1898" xr:uid="{00000000-0005-0000-0000-00006B070000}"/>
    <cellStyle name="Normal 2 16" xfId="1899" xr:uid="{00000000-0005-0000-0000-00006C070000}"/>
    <cellStyle name="Normal 2 17" xfId="1900" xr:uid="{00000000-0005-0000-0000-00006D070000}"/>
    <cellStyle name="Normal 2 18" xfId="1901" xr:uid="{00000000-0005-0000-0000-00006E070000}"/>
    <cellStyle name="Normal 2 2" xfId="1902" xr:uid="{00000000-0005-0000-0000-00006F070000}"/>
    <cellStyle name="Normal 2 2 10" xfId="1903" xr:uid="{00000000-0005-0000-0000-000070070000}"/>
    <cellStyle name="Normal 2 2 11" xfId="1904" xr:uid="{00000000-0005-0000-0000-000071070000}"/>
    <cellStyle name="Normal 2 2 2" xfId="1905" xr:uid="{00000000-0005-0000-0000-000072070000}"/>
    <cellStyle name="Normal 2 2 2 2" xfId="1906" xr:uid="{00000000-0005-0000-0000-000073070000}"/>
    <cellStyle name="Normal 2 2 3" xfId="1907" xr:uid="{00000000-0005-0000-0000-000074070000}"/>
    <cellStyle name="Normal 2 2 3 2" xfId="1908" xr:uid="{00000000-0005-0000-0000-000075070000}"/>
    <cellStyle name="Normal 2 2 4" xfId="1909" xr:uid="{00000000-0005-0000-0000-000076070000}"/>
    <cellStyle name="Normal 2 2 5" xfId="1910" xr:uid="{00000000-0005-0000-0000-000077070000}"/>
    <cellStyle name="Normal 2 2 6" xfId="1911" xr:uid="{00000000-0005-0000-0000-000078070000}"/>
    <cellStyle name="Normal 2 2 7" xfId="1912" xr:uid="{00000000-0005-0000-0000-000079070000}"/>
    <cellStyle name="Normal 2 2 8" xfId="1913" xr:uid="{00000000-0005-0000-0000-00007A070000}"/>
    <cellStyle name="Normal 2 2 9" xfId="1914" xr:uid="{00000000-0005-0000-0000-00007B070000}"/>
    <cellStyle name="Normal 2 3" xfId="1915" xr:uid="{00000000-0005-0000-0000-00007C070000}"/>
    <cellStyle name="Normal 2 3 2" xfId="1916" xr:uid="{00000000-0005-0000-0000-00007D070000}"/>
    <cellStyle name="Normal 2 3 2 2" xfId="1917" xr:uid="{00000000-0005-0000-0000-00007E070000}"/>
    <cellStyle name="Normal 2 3 3" xfId="1918" xr:uid="{00000000-0005-0000-0000-00007F070000}"/>
    <cellStyle name="Normal 2 3 3 2" xfId="1919" xr:uid="{00000000-0005-0000-0000-000080070000}"/>
    <cellStyle name="Normal 2 4" xfId="1920" xr:uid="{00000000-0005-0000-0000-000081070000}"/>
    <cellStyle name="Normal 2 4 2" xfId="1921" xr:uid="{00000000-0005-0000-0000-000082070000}"/>
    <cellStyle name="Normal 2 4 2 2" xfId="1922" xr:uid="{00000000-0005-0000-0000-000083070000}"/>
    <cellStyle name="Normal 2 4 3" xfId="1923" xr:uid="{00000000-0005-0000-0000-000084070000}"/>
    <cellStyle name="Normal 2 5" xfId="1924" xr:uid="{00000000-0005-0000-0000-000085070000}"/>
    <cellStyle name="Normal 2 5 2" xfId="1925" xr:uid="{00000000-0005-0000-0000-000086070000}"/>
    <cellStyle name="Normal 2 5 2 2" xfId="1926" xr:uid="{00000000-0005-0000-0000-000087070000}"/>
    <cellStyle name="Normal 2 5 3" xfId="1927" xr:uid="{00000000-0005-0000-0000-000088070000}"/>
    <cellStyle name="Normal 2 6" xfId="1928" xr:uid="{00000000-0005-0000-0000-000089070000}"/>
    <cellStyle name="Normal 2 6 2" xfId="1929" xr:uid="{00000000-0005-0000-0000-00008A070000}"/>
    <cellStyle name="Normal 2 6 2 2" xfId="1930" xr:uid="{00000000-0005-0000-0000-00008B070000}"/>
    <cellStyle name="Normal 2 6 3" xfId="1931" xr:uid="{00000000-0005-0000-0000-00008C070000}"/>
    <cellStyle name="Normal 2 7" xfId="1932" xr:uid="{00000000-0005-0000-0000-00008D070000}"/>
    <cellStyle name="Normal 2 7 2" xfId="1933" xr:uid="{00000000-0005-0000-0000-00008E070000}"/>
    <cellStyle name="Normal 2 7 2 2" xfId="1934" xr:uid="{00000000-0005-0000-0000-00008F070000}"/>
    <cellStyle name="Normal 2 7 3" xfId="1935" xr:uid="{00000000-0005-0000-0000-000090070000}"/>
    <cellStyle name="Normal 2 8" xfId="1936" xr:uid="{00000000-0005-0000-0000-000091070000}"/>
    <cellStyle name="Normal 2 8 2" xfId="1937" xr:uid="{00000000-0005-0000-0000-000092070000}"/>
    <cellStyle name="Normal 2 8 2 2" xfId="1938" xr:uid="{00000000-0005-0000-0000-000093070000}"/>
    <cellStyle name="Normal 2 8 3" xfId="1939" xr:uid="{00000000-0005-0000-0000-000094070000}"/>
    <cellStyle name="Normal 2 9" xfId="1940" xr:uid="{00000000-0005-0000-0000-000095070000}"/>
    <cellStyle name="Normal 2 9 2" xfId="1941" xr:uid="{00000000-0005-0000-0000-000096070000}"/>
    <cellStyle name="Normal 2 9 2 2" xfId="1942" xr:uid="{00000000-0005-0000-0000-000097070000}"/>
    <cellStyle name="Normal 2 9 3" xfId="1943" xr:uid="{00000000-0005-0000-0000-000098070000}"/>
    <cellStyle name="Normal 20" xfId="1944" xr:uid="{00000000-0005-0000-0000-000099070000}"/>
    <cellStyle name="Normal 20 10" xfId="1945" xr:uid="{00000000-0005-0000-0000-00009A070000}"/>
    <cellStyle name="Normal 20 10 2" xfId="1946" xr:uid="{00000000-0005-0000-0000-00009B070000}"/>
    <cellStyle name="Normal 20 10 3" xfId="1947" xr:uid="{00000000-0005-0000-0000-00009C070000}"/>
    <cellStyle name="Normal 20 11" xfId="1948" xr:uid="{00000000-0005-0000-0000-00009D070000}"/>
    <cellStyle name="Normal 20 11 2" xfId="1949" xr:uid="{00000000-0005-0000-0000-00009E070000}"/>
    <cellStyle name="Normal 20 12" xfId="1950" xr:uid="{00000000-0005-0000-0000-00009F070000}"/>
    <cellStyle name="Normal 20 12 2" xfId="1951" xr:uid="{00000000-0005-0000-0000-0000A0070000}"/>
    <cellStyle name="Normal 20 13" xfId="1952" xr:uid="{00000000-0005-0000-0000-0000A1070000}"/>
    <cellStyle name="Normal 20 13 2" xfId="1953" xr:uid="{00000000-0005-0000-0000-0000A2070000}"/>
    <cellStyle name="Normal 20 14" xfId="1954" xr:uid="{00000000-0005-0000-0000-0000A3070000}"/>
    <cellStyle name="Normal 20 14 2" xfId="1955" xr:uid="{00000000-0005-0000-0000-0000A4070000}"/>
    <cellStyle name="Normal 20 15" xfId="1956" xr:uid="{00000000-0005-0000-0000-0000A5070000}"/>
    <cellStyle name="Normal 20 15 2" xfId="1957" xr:uid="{00000000-0005-0000-0000-0000A6070000}"/>
    <cellStyle name="Normal 20 16" xfId="1958" xr:uid="{00000000-0005-0000-0000-0000A7070000}"/>
    <cellStyle name="Normal 20 17" xfId="1959" xr:uid="{00000000-0005-0000-0000-0000A8070000}"/>
    <cellStyle name="Normal 20 18" xfId="1960" xr:uid="{00000000-0005-0000-0000-0000A9070000}"/>
    <cellStyle name="Normal 20 19" xfId="1961" xr:uid="{00000000-0005-0000-0000-0000AA070000}"/>
    <cellStyle name="Normal 20 2" xfId="1962" xr:uid="{00000000-0005-0000-0000-0000AB070000}"/>
    <cellStyle name="Normal 20 2 2" xfId="1963" xr:uid="{00000000-0005-0000-0000-0000AC070000}"/>
    <cellStyle name="Normal 20 20" xfId="1964" xr:uid="{00000000-0005-0000-0000-0000AD070000}"/>
    <cellStyle name="Normal 20 3" xfId="1965" xr:uid="{00000000-0005-0000-0000-0000AE070000}"/>
    <cellStyle name="Normal 20 3 2" xfId="1966" xr:uid="{00000000-0005-0000-0000-0000AF070000}"/>
    <cellStyle name="Normal 20 4" xfId="1967" xr:uid="{00000000-0005-0000-0000-0000B0070000}"/>
    <cellStyle name="Normal 20 4 2" xfId="1968" xr:uid="{00000000-0005-0000-0000-0000B1070000}"/>
    <cellStyle name="Normal 20 5" xfId="1969" xr:uid="{00000000-0005-0000-0000-0000B2070000}"/>
    <cellStyle name="Normal 20 5 2" xfId="1970" xr:uid="{00000000-0005-0000-0000-0000B3070000}"/>
    <cellStyle name="Normal 20 6" xfId="1971" xr:uid="{00000000-0005-0000-0000-0000B4070000}"/>
    <cellStyle name="Normal 20 6 2" xfId="1972" xr:uid="{00000000-0005-0000-0000-0000B5070000}"/>
    <cellStyle name="Normal 20 7" xfId="1973" xr:uid="{00000000-0005-0000-0000-0000B6070000}"/>
    <cellStyle name="Normal 20 7 2" xfId="1974" xr:uid="{00000000-0005-0000-0000-0000B7070000}"/>
    <cellStyle name="Normal 20 8" xfId="1975" xr:uid="{00000000-0005-0000-0000-0000B8070000}"/>
    <cellStyle name="Normal 20 8 2" xfId="1976" xr:uid="{00000000-0005-0000-0000-0000B9070000}"/>
    <cellStyle name="Normal 20 9" xfId="1977" xr:uid="{00000000-0005-0000-0000-0000BA070000}"/>
    <cellStyle name="Normal 20 9 2" xfId="1978" xr:uid="{00000000-0005-0000-0000-0000BB070000}"/>
    <cellStyle name="Normal 21" xfId="1979" xr:uid="{00000000-0005-0000-0000-0000BC070000}"/>
    <cellStyle name="Normal 21 10" xfId="1980" xr:uid="{00000000-0005-0000-0000-0000BD070000}"/>
    <cellStyle name="Normal 21 10 2" xfId="1981" xr:uid="{00000000-0005-0000-0000-0000BE070000}"/>
    <cellStyle name="Normal 21 11" xfId="1982" xr:uid="{00000000-0005-0000-0000-0000BF070000}"/>
    <cellStyle name="Normal 21 11 2" xfId="1983" xr:uid="{00000000-0005-0000-0000-0000C0070000}"/>
    <cellStyle name="Normal 21 12" xfId="1984" xr:uid="{00000000-0005-0000-0000-0000C1070000}"/>
    <cellStyle name="Normal 21 12 2" xfId="1985" xr:uid="{00000000-0005-0000-0000-0000C2070000}"/>
    <cellStyle name="Normal 21 13" xfId="1986" xr:uid="{00000000-0005-0000-0000-0000C3070000}"/>
    <cellStyle name="Normal 21 13 2" xfId="1987" xr:uid="{00000000-0005-0000-0000-0000C4070000}"/>
    <cellStyle name="Normal 21 14" xfId="1988" xr:uid="{00000000-0005-0000-0000-0000C5070000}"/>
    <cellStyle name="Normal 21 14 2" xfId="1989" xr:uid="{00000000-0005-0000-0000-0000C6070000}"/>
    <cellStyle name="Normal 21 15" xfId="1990" xr:uid="{00000000-0005-0000-0000-0000C7070000}"/>
    <cellStyle name="Normal 21 15 2" xfId="1991" xr:uid="{00000000-0005-0000-0000-0000C8070000}"/>
    <cellStyle name="Normal 21 16" xfId="1992" xr:uid="{00000000-0005-0000-0000-0000C9070000}"/>
    <cellStyle name="Normal 21 17" xfId="1993" xr:uid="{00000000-0005-0000-0000-0000CA070000}"/>
    <cellStyle name="Normal 21 18" xfId="1994" xr:uid="{00000000-0005-0000-0000-0000CB070000}"/>
    <cellStyle name="Normal 21 2" xfId="1995" xr:uid="{00000000-0005-0000-0000-0000CC070000}"/>
    <cellStyle name="Normal 21 2 2" xfId="1996" xr:uid="{00000000-0005-0000-0000-0000CD070000}"/>
    <cellStyle name="Normal 21 2 3" xfId="1997" xr:uid="{00000000-0005-0000-0000-0000CE070000}"/>
    <cellStyle name="Normal 21 2 4" xfId="1998" xr:uid="{00000000-0005-0000-0000-0000CF070000}"/>
    <cellStyle name="Normal 21 3" xfId="1999" xr:uid="{00000000-0005-0000-0000-0000D0070000}"/>
    <cellStyle name="Normal 21 3 2" xfId="2000" xr:uid="{00000000-0005-0000-0000-0000D1070000}"/>
    <cellStyle name="Normal 21 4" xfId="2001" xr:uid="{00000000-0005-0000-0000-0000D2070000}"/>
    <cellStyle name="Normal 21 4 2" xfId="2002" xr:uid="{00000000-0005-0000-0000-0000D3070000}"/>
    <cellStyle name="Normal 21 5" xfId="2003" xr:uid="{00000000-0005-0000-0000-0000D4070000}"/>
    <cellStyle name="Normal 21 5 2" xfId="2004" xr:uid="{00000000-0005-0000-0000-0000D5070000}"/>
    <cellStyle name="Normal 21 6" xfId="2005" xr:uid="{00000000-0005-0000-0000-0000D6070000}"/>
    <cellStyle name="Normal 21 6 2" xfId="2006" xr:uid="{00000000-0005-0000-0000-0000D7070000}"/>
    <cellStyle name="Normal 21 7" xfId="2007" xr:uid="{00000000-0005-0000-0000-0000D8070000}"/>
    <cellStyle name="Normal 21 7 2" xfId="2008" xr:uid="{00000000-0005-0000-0000-0000D9070000}"/>
    <cellStyle name="Normal 21 8" xfId="2009" xr:uid="{00000000-0005-0000-0000-0000DA070000}"/>
    <cellStyle name="Normal 21 8 2" xfId="2010" xr:uid="{00000000-0005-0000-0000-0000DB070000}"/>
    <cellStyle name="Normal 21 9" xfId="2011" xr:uid="{00000000-0005-0000-0000-0000DC070000}"/>
    <cellStyle name="Normal 21 9 2" xfId="2012" xr:uid="{00000000-0005-0000-0000-0000DD070000}"/>
    <cellStyle name="Normal 22" xfId="2013" xr:uid="{00000000-0005-0000-0000-0000DE070000}"/>
    <cellStyle name="Normal 22 10" xfId="2014" xr:uid="{00000000-0005-0000-0000-0000DF070000}"/>
    <cellStyle name="Normal 22 10 2" xfId="2015" xr:uid="{00000000-0005-0000-0000-0000E0070000}"/>
    <cellStyle name="Normal 22 11" xfId="2016" xr:uid="{00000000-0005-0000-0000-0000E1070000}"/>
    <cellStyle name="Normal 22 11 2" xfId="2017" xr:uid="{00000000-0005-0000-0000-0000E2070000}"/>
    <cellStyle name="Normal 22 12" xfId="2018" xr:uid="{00000000-0005-0000-0000-0000E3070000}"/>
    <cellStyle name="Normal 22 12 2" xfId="2019" xr:uid="{00000000-0005-0000-0000-0000E4070000}"/>
    <cellStyle name="Normal 22 13" xfId="2020" xr:uid="{00000000-0005-0000-0000-0000E5070000}"/>
    <cellStyle name="Normal 22 13 2" xfId="2021" xr:uid="{00000000-0005-0000-0000-0000E6070000}"/>
    <cellStyle name="Normal 22 14" xfId="2022" xr:uid="{00000000-0005-0000-0000-0000E7070000}"/>
    <cellStyle name="Normal 22 14 2" xfId="2023" xr:uid="{00000000-0005-0000-0000-0000E8070000}"/>
    <cellStyle name="Normal 22 15" xfId="2024" xr:uid="{00000000-0005-0000-0000-0000E9070000}"/>
    <cellStyle name="Normal 22 15 2" xfId="2025" xr:uid="{00000000-0005-0000-0000-0000EA070000}"/>
    <cellStyle name="Normal 22 16" xfId="2026" xr:uid="{00000000-0005-0000-0000-0000EB070000}"/>
    <cellStyle name="Normal 22 2" xfId="2027" xr:uid="{00000000-0005-0000-0000-0000EC070000}"/>
    <cellStyle name="Normal 22 2 2" xfId="2028" xr:uid="{00000000-0005-0000-0000-0000ED070000}"/>
    <cellStyle name="Normal 22 3" xfId="2029" xr:uid="{00000000-0005-0000-0000-0000EE070000}"/>
    <cellStyle name="Normal 22 3 2" xfId="2030" xr:uid="{00000000-0005-0000-0000-0000EF070000}"/>
    <cellStyle name="Normal 22 4" xfId="2031" xr:uid="{00000000-0005-0000-0000-0000F0070000}"/>
    <cellStyle name="Normal 22 4 2" xfId="2032" xr:uid="{00000000-0005-0000-0000-0000F1070000}"/>
    <cellStyle name="Normal 22 5" xfId="2033" xr:uid="{00000000-0005-0000-0000-0000F2070000}"/>
    <cellStyle name="Normal 22 5 2" xfId="2034" xr:uid="{00000000-0005-0000-0000-0000F3070000}"/>
    <cellStyle name="Normal 22 6" xfId="2035" xr:uid="{00000000-0005-0000-0000-0000F4070000}"/>
    <cellStyle name="Normal 22 6 2" xfId="2036" xr:uid="{00000000-0005-0000-0000-0000F5070000}"/>
    <cellStyle name="Normal 22 7" xfId="2037" xr:uid="{00000000-0005-0000-0000-0000F6070000}"/>
    <cellStyle name="Normal 22 7 2" xfId="2038" xr:uid="{00000000-0005-0000-0000-0000F7070000}"/>
    <cellStyle name="Normal 22 8" xfId="2039" xr:uid="{00000000-0005-0000-0000-0000F8070000}"/>
    <cellStyle name="Normal 22 8 2" xfId="2040" xr:uid="{00000000-0005-0000-0000-0000F9070000}"/>
    <cellStyle name="Normal 22 9" xfId="2041" xr:uid="{00000000-0005-0000-0000-0000FA070000}"/>
    <cellStyle name="Normal 22 9 2" xfId="2042" xr:uid="{00000000-0005-0000-0000-0000FB070000}"/>
    <cellStyle name="Normal 23" xfId="2043" xr:uid="{00000000-0005-0000-0000-0000FC070000}"/>
    <cellStyle name="Normal 23 10" xfId="2044" xr:uid="{00000000-0005-0000-0000-0000FD070000}"/>
    <cellStyle name="Normal 23 10 2" xfId="2045" xr:uid="{00000000-0005-0000-0000-0000FE070000}"/>
    <cellStyle name="Normal 23 11" xfId="2046" xr:uid="{00000000-0005-0000-0000-0000FF070000}"/>
    <cellStyle name="Normal 23 11 2" xfId="2047" xr:uid="{00000000-0005-0000-0000-000000080000}"/>
    <cellStyle name="Normal 23 12" xfId="2048" xr:uid="{00000000-0005-0000-0000-000001080000}"/>
    <cellStyle name="Normal 23 12 2" xfId="2049" xr:uid="{00000000-0005-0000-0000-000002080000}"/>
    <cellStyle name="Normal 23 13" xfId="2050" xr:uid="{00000000-0005-0000-0000-000003080000}"/>
    <cellStyle name="Normal 23 13 2" xfId="2051" xr:uid="{00000000-0005-0000-0000-000004080000}"/>
    <cellStyle name="Normal 23 14" xfId="2052" xr:uid="{00000000-0005-0000-0000-000005080000}"/>
    <cellStyle name="Normal 23 14 2" xfId="2053" xr:uid="{00000000-0005-0000-0000-000006080000}"/>
    <cellStyle name="Normal 23 15" xfId="2054" xr:uid="{00000000-0005-0000-0000-000007080000}"/>
    <cellStyle name="Normal 23 15 2" xfId="2055" xr:uid="{00000000-0005-0000-0000-000008080000}"/>
    <cellStyle name="Normal 23 16" xfId="2056" xr:uid="{00000000-0005-0000-0000-000009080000}"/>
    <cellStyle name="Normal 23 2" xfId="2057" xr:uid="{00000000-0005-0000-0000-00000A080000}"/>
    <cellStyle name="Normal 23 2 2" xfId="2058" xr:uid="{00000000-0005-0000-0000-00000B080000}"/>
    <cellStyle name="Normal 23 3" xfId="2059" xr:uid="{00000000-0005-0000-0000-00000C080000}"/>
    <cellStyle name="Normal 23 3 2" xfId="2060" xr:uid="{00000000-0005-0000-0000-00000D080000}"/>
    <cellStyle name="Normal 23 4" xfId="2061" xr:uid="{00000000-0005-0000-0000-00000E080000}"/>
    <cellStyle name="Normal 23 4 2" xfId="2062" xr:uid="{00000000-0005-0000-0000-00000F080000}"/>
    <cellStyle name="Normal 23 5" xfId="2063" xr:uid="{00000000-0005-0000-0000-000010080000}"/>
    <cellStyle name="Normal 23 5 2" xfId="2064" xr:uid="{00000000-0005-0000-0000-000011080000}"/>
    <cellStyle name="Normal 23 6" xfId="2065" xr:uid="{00000000-0005-0000-0000-000012080000}"/>
    <cellStyle name="Normal 23 6 2" xfId="2066" xr:uid="{00000000-0005-0000-0000-000013080000}"/>
    <cellStyle name="Normal 23 7" xfId="2067" xr:uid="{00000000-0005-0000-0000-000014080000}"/>
    <cellStyle name="Normal 23 7 2" xfId="2068" xr:uid="{00000000-0005-0000-0000-000015080000}"/>
    <cellStyle name="Normal 23 8" xfId="2069" xr:uid="{00000000-0005-0000-0000-000016080000}"/>
    <cellStyle name="Normal 23 8 2" xfId="2070" xr:uid="{00000000-0005-0000-0000-000017080000}"/>
    <cellStyle name="Normal 23 9" xfId="2071" xr:uid="{00000000-0005-0000-0000-000018080000}"/>
    <cellStyle name="Normal 23 9 2" xfId="2072" xr:uid="{00000000-0005-0000-0000-000019080000}"/>
    <cellStyle name="Normal 24" xfId="2073" xr:uid="{00000000-0005-0000-0000-00001A080000}"/>
    <cellStyle name="Normal 24 10" xfId="2074" xr:uid="{00000000-0005-0000-0000-00001B080000}"/>
    <cellStyle name="Normal 24 10 2" xfId="2075" xr:uid="{00000000-0005-0000-0000-00001C080000}"/>
    <cellStyle name="Normal 24 11" xfId="2076" xr:uid="{00000000-0005-0000-0000-00001D080000}"/>
    <cellStyle name="Normal 24 11 2" xfId="2077" xr:uid="{00000000-0005-0000-0000-00001E080000}"/>
    <cellStyle name="Normal 24 12" xfId="2078" xr:uid="{00000000-0005-0000-0000-00001F080000}"/>
    <cellStyle name="Normal 24 12 2" xfId="2079" xr:uid="{00000000-0005-0000-0000-000020080000}"/>
    <cellStyle name="Normal 24 13" xfId="2080" xr:uid="{00000000-0005-0000-0000-000021080000}"/>
    <cellStyle name="Normal 24 13 2" xfId="2081" xr:uid="{00000000-0005-0000-0000-000022080000}"/>
    <cellStyle name="Normal 24 14" xfId="2082" xr:uid="{00000000-0005-0000-0000-000023080000}"/>
    <cellStyle name="Normal 24 14 2" xfId="2083" xr:uid="{00000000-0005-0000-0000-000024080000}"/>
    <cellStyle name="Normal 24 15" xfId="2084" xr:uid="{00000000-0005-0000-0000-000025080000}"/>
    <cellStyle name="Normal 24 15 2" xfId="2085" xr:uid="{00000000-0005-0000-0000-000026080000}"/>
    <cellStyle name="Normal 24 16" xfId="2086" xr:uid="{00000000-0005-0000-0000-000027080000}"/>
    <cellStyle name="Normal 24 17" xfId="2087" xr:uid="{00000000-0005-0000-0000-000028080000}"/>
    <cellStyle name="Normal 24 18" xfId="2088" xr:uid="{00000000-0005-0000-0000-000029080000}"/>
    <cellStyle name="Normal 24 19" xfId="2089" xr:uid="{00000000-0005-0000-0000-00002A080000}"/>
    <cellStyle name="Normal 24 2" xfId="2090" xr:uid="{00000000-0005-0000-0000-00002B080000}"/>
    <cellStyle name="Normal 24 2 2" xfId="2091" xr:uid="{00000000-0005-0000-0000-00002C080000}"/>
    <cellStyle name="Normal 24 20" xfId="2092" xr:uid="{00000000-0005-0000-0000-00002D080000}"/>
    <cellStyle name="Normal 24 21" xfId="2093" xr:uid="{00000000-0005-0000-0000-00002E080000}"/>
    <cellStyle name="Normal 24 22" xfId="2094" xr:uid="{00000000-0005-0000-0000-00002F080000}"/>
    <cellStyle name="Normal 24 23" xfId="2095" xr:uid="{00000000-0005-0000-0000-000030080000}"/>
    <cellStyle name="Normal 24 3" xfId="2096" xr:uid="{00000000-0005-0000-0000-000031080000}"/>
    <cellStyle name="Normal 24 3 2" xfId="2097" xr:uid="{00000000-0005-0000-0000-000032080000}"/>
    <cellStyle name="Normal 24 4" xfId="2098" xr:uid="{00000000-0005-0000-0000-000033080000}"/>
    <cellStyle name="Normal 24 4 2" xfId="2099" xr:uid="{00000000-0005-0000-0000-000034080000}"/>
    <cellStyle name="Normal 24 5" xfId="2100" xr:uid="{00000000-0005-0000-0000-000035080000}"/>
    <cellStyle name="Normal 24 5 2" xfId="2101" xr:uid="{00000000-0005-0000-0000-000036080000}"/>
    <cellStyle name="Normal 24 6" xfId="2102" xr:uid="{00000000-0005-0000-0000-000037080000}"/>
    <cellStyle name="Normal 24 6 2" xfId="2103" xr:uid="{00000000-0005-0000-0000-000038080000}"/>
    <cellStyle name="Normal 24 7" xfId="2104" xr:uid="{00000000-0005-0000-0000-000039080000}"/>
    <cellStyle name="Normal 24 7 2" xfId="2105" xr:uid="{00000000-0005-0000-0000-00003A080000}"/>
    <cellStyle name="Normal 24 8" xfId="2106" xr:uid="{00000000-0005-0000-0000-00003B080000}"/>
    <cellStyle name="Normal 24 8 2" xfId="2107" xr:uid="{00000000-0005-0000-0000-00003C080000}"/>
    <cellStyle name="Normal 24 9" xfId="2108" xr:uid="{00000000-0005-0000-0000-00003D080000}"/>
    <cellStyle name="Normal 24 9 2" xfId="2109" xr:uid="{00000000-0005-0000-0000-00003E080000}"/>
    <cellStyle name="Normal 25" xfId="2110" xr:uid="{00000000-0005-0000-0000-00003F080000}"/>
    <cellStyle name="Normal 25 10" xfId="2111" xr:uid="{00000000-0005-0000-0000-000040080000}"/>
    <cellStyle name="Normal 25 10 2" xfId="2112" xr:uid="{00000000-0005-0000-0000-000041080000}"/>
    <cellStyle name="Normal 25 11" xfId="2113" xr:uid="{00000000-0005-0000-0000-000042080000}"/>
    <cellStyle name="Normal 25 11 2" xfId="2114" xr:uid="{00000000-0005-0000-0000-000043080000}"/>
    <cellStyle name="Normal 25 12" xfId="2115" xr:uid="{00000000-0005-0000-0000-000044080000}"/>
    <cellStyle name="Normal 25 12 2" xfId="2116" xr:uid="{00000000-0005-0000-0000-000045080000}"/>
    <cellStyle name="Normal 25 13" xfId="2117" xr:uid="{00000000-0005-0000-0000-000046080000}"/>
    <cellStyle name="Normal 25 13 2" xfId="2118" xr:uid="{00000000-0005-0000-0000-000047080000}"/>
    <cellStyle name="Normal 25 14" xfId="2119" xr:uid="{00000000-0005-0000-0000-000048080000}"/>
    <cellStyle name="Normal 25 14 2" xfId="2120" xr:uid="{00000000-0005-0000-0000-000049080000}"/>
    <cellStyle name="Normal 25 15" xfId="2121" xr:uid="{00000000-0005-0000-0000-00004A080000}"/>
    <cellStyle name="Normal 25 15 2" xfId="2122" xr:uid="{00000000-0005-0000-0000-00004B080000}"/>
    <cellStyle name="Normal 25 16" xfId="2123" xr:uid="{00000000-0005-0000-0000-00004C080000}"/>
    <cellStyle name="Normal 25 17" xfId="2124" xr:uid="{00000000-0005-0000-0000-00004D080000}"/>
    <cellStyle name="Normal 25 18" xfId="2125" xr:uid="{00000000-0005-0000-0000-00004E080000}"/>
    <cellStyle name="Normal 25 19" xfId="2126" xr:uid="{00000000-0005-0000-0000-00004F080000}"/>
    <cellStyle name="Normal 25 2" xfId="2127" xr:uid="{00000000-0005-0000-0000-000050080000}"/>
    <cellStyle name="Normal 25 2 2" xfId="2128" xr:uid="{00000000-0005-0000-0000-000051080000}"/>
    <cellStyle name="Normal 25 20" xfId="2129" xr:uid="{00000000-0005-0000-0000-000052080000}"/>
    <cellStyle name="Normal 25 21" xfId="2130" xr:uid="{00000000-0005-0000-0000-000053080000}"/>
    <cellStyle name="Normal 25 22" xfId="2131" xr:uid="{00000000-0005-0000-0000-000054080000}"/>
    <cellStyle name="Normal 25 23" xfId="2132" xr:uid="{00000000-0005-0000-0000-000055080000}"/>
    <cellStyle name="Normal 25 3" xfId="2133" xr:uid="{00000000-0005-0000-0000-000056080000}"/>
    <cellStyle name="Normal 25 3 2" xfId="2134" xr:uid="{00000000-0005-0000-0000-000057080000}"/>
    <cellStyle name="Normal 25 4" xfId="2135" xr:uid="{00000000-0005-0000-0000-000058080000}"/>
    <cellStyle name="Normal 25 4 2" xfId="2136" xr:uid="{00000000-0005-0000-0000-000059080000}"/>
    <cellStyle name="Normal 25 5" xfId="2137" xr:uid="{00000000-0005-0000-0000-00005A080000}"/>
    <cellStyle name="Normal 25 5 2" xfId="2138" xr:uid="{00000000-0005-0000-0000-00005B080000}"/>
    <cellStyle name="Normal 25 6" xfId="2139" xr:uid="{00000000-0005-0000-0000-00005C080000}"/>
    <cellStyle name="Normal 25 6 2" xfId="2140" xr:uid="{00000000-0005-0000-0000-00005D080000}"/>
    <cellStyle name="Normal 25 7" xfId="2141" xr:uid="{00000000-0005-0000-0000-00005E080000}"/>
    <cellStyle name="Normal 25 7 2" xfId="2142" xr:uid="{00000000-0005-0000-0000-00005F080000}"/>
    <cellStyle name="Normal 25 8" xfId="2143" xr:uid="{00000000-0005-0000-0000-000060080000}"/>
    <cellStyle name="Normal 25 8 2" xfId="2144" xr:uid="{00000000-0005-0000-0000-000061080000}"/>
    <cellStyle name="Normal 25 9" xfId="2145" xr:uid="{00000000-0005-0000-0000-000062080000}"/>
    <cellStyle name="Normal 25 9 2" xfId="2146" xr:uid="{00000000-0005-0000-0000-000063080000}"/>
    <cellStyle name="Normal 252" xfId="2147" xr:uid="{00000000-0005-0000-0000-000064080000}"/>
    <cellStyle name="Normal 252 2" xfId="2148" xr:uid="{00000000-0005-0000-0000-000065080000}"/>
    <cellStyle name="Normal 252 3" xfId="2149" xr:uid="{00000000-0005-0000-0000-000066080000}"/>
    <cellStyle name="Normal 252 4" xfId="2150" xr:uid="{00000000-0005-0000-0000-000067080000}"/>
    <cellStyle name="Normal 26" xfId="2151" xr:uid="{00000000-0005-0000-0000-000068080000}"/>
    <cellStyle name="Normal 26 10" xfId="2152" xr:uid="{00000000-0005-0000-0000-000069080000}"/>
    <cellStyle name="Normal 26 10 2" xfId="2153" xr:uid="{00000000-0005-0000-0000-00006A080000}"/>
    <cellStyle name="Normal 26 11" xfId="2154" xr:uid="{00000000-0005-0000-0000-00006B080000}"/>
    <cellStyle name="Normal 26 11 2" xfId="2155" xr:uid="{00000000-0005-0000-0000-00006C080000}"/>
    <cellStyle name="Normal 26 12" xfId="2156" xr:uid="{00000000-0005-0000-0000-00006D080000}"/>
    <cellStyle name="Normal 26 12 2" xfId="2157" xr:uid="{00000000-0005-0000-0000-00006E080000}"/>
    <cellStyle name="Normal 26 13" xfId="2158" xr:uid="{00000000-0005-0000-0000-00006F080000}"/>
    <cellStyle name="Normal 26 13 2" xfId="2159" xr:uid="{00000000-0005-0000-0000-000070080000}"/>
    <cellStyle name="Normal 26 14" xfId="2160" xr:uid="{00000000-0005-0000-0000-000071080000}"/>
    <cellStyle name="Normal 26 14 2" xfId="2161" xr:uid="{00000000-0005-0000-0000-000072080000}"/>
    <cellStyle name="Normal 26 15" xfId="2162" xr:uid="{00000000-0005-0000-0000-000073080000}"/>
    <cellStyle name="Normal 26 15 2" xfId="2163" xr:uid="{00000000-0005-0000-0000-000074080000}"/>
    <cellStyle name="Normal 26 16" xfId="2164" xr:uid="{00000000-0005-0000-0000-000075080000}"/>
    <cellStyle name="Normal 26 17" xfId="2165" xr:uid="{00000000-0005-0000-0000-000076080000}"/>
    <cellStyle name="Normal 26 18" xfId="2166" xr:uid="{00000000-0005-0000-0000-000077080000}"/>
    <cellStyle name="Normal 26 2" xfId="2167" xr:uid="{00000000-0005-0000-0000-000078080000}"/>
    <cellStyle name="Normal 26 2 2" xfId="2168" xr:uid="{00000000-0005-0000-0000-000079080000}"/>
    <cellStyle name="Normal 26 3" xfId="2169" xr:uid="{00000000-0005-0000-0000-00007A080000}"/>
    <cellStyle name="Normal 26 3 2" xfId="2170" xr:uid="{00000000-0005-0000-0000-00007B080000}"/>
    <cellStyle name="Normal 26 4" xfId="2171" xr:uid="{00000000-0005-0000-0000-00007C080000}"/>
    <cellStyle name="Normal 26 4 2" xfId="2172" xr:uid="{00000000-0005-0000-0000-00007D080000}"/>
    <cellStyle name="Normal 26 5" xfId="2173" xr:uid="{00000000-0005-0000-0000-00007E080000}"/>
    <cellStyle name="Normal 26 5 2" xfId="2174" xr:uid="{00000000-0005-0000-0000-00007F080000}"/>
    <cellStyle name="Normal 26 6" xfId="2175" xr:uid="{00000000-0005-0000-0000-000080080000}"/>
    <cellStyle name="Normal 26 6 2" xfId="2176" xr:uid="{00000000-0005-0000-0000-000081080000}"/>
    <cellStyle name="Normal 26 7" xfId="2177" xr:uid="{00000000-0005-0000-0000-000082080000}"/>
    <cellStyle name="Normal 26 7 2" xfId="2178" xr:uid="{00000000-0005-0000-0000-000083080000}"/>
    <cellStyle name="Normal 26 8" xfId="2179" xr:uid="{00000000-0005-0000-0000-000084080000}"/>
    <cellStyle name="Normal 26 8 2" xfId="2180" xr:uid="{00000000-0005-0000-0000-000085080000}"/>
    <cellStyle name="Normal 26 9" xfId="2181" xr:uid="{00000000-0005-0000-0000-000086080000}"/>
    <cellStyle name="Normal 26 9 2" xfId="2182" xr:uid="{00000000-0005-0000-0000-000087080000}"/>
    <cellStyle name="Normal 27" xfId="2183" xr:uid="{00000000-0005-0000-0000-000088080000}"/>
    <cellStyle name="Normal 27 10" xfId="2184" xr:uid="{00000000-0005-0000-0000-000089080000}"/>
    <cellStyle name="Normal 27 10 2" xfId="2185" xr:uid="{00000000-0005-0000-0000-00008A080000}"/>
    <cellStyle name="Normal 27 11" xfId="2186" xr:uid="{00000000-0005-0000-0000-00008B080000}"/>
    <cellStyle name="Normal 27 11 2" xfId="2187" xr:uid="{00000000-0005-0000-0000-00008C080000}"/>
    <cellStyle name="Normal 27 12" xfId="2188" xr:uid="{00000000-0005-0000-0000-00008D080000}"/>
    <cellStyle name="Normal 27 12 2" xfId="2189" xr:uid="{00000000-0005-0000-0000-00008E080000}"/>
    <cellStyle name="Normal 27 13" xfId="2190" xr:uid="{00000000-0005-0000-0000-00008F080000}"/>
    <cellStyle name="Normal 27 13 2" xfId="2191" xr:uid="{00000000-0005-0000-0000-000090080000}"/>
    <cellStyle name="Normal 27 14" xfId="2192" xr:uid="{00000000-0005-0000-0000-000091080000}"/>
    <cellStyle name="Normal 27 14 2" xfId="2193" xr:uid="{00000000-0005-0000-0000-000092080000}"/>
    <cellStyle name="Normal 27 15" xfId="2194" xr:uid="{00000000-0005-0000-0000-000093080000}"/>
    <cellStyle name="Normal 27 15 2" xfId="2195" xr:uid="{00000000-0005-0000-0000-000094080000}"/>
    <cellStyle name="Normal 27 16" xfId="2196" xr:uid="{00000000-0005-0000-0000-000095080000}"/>
    <cellStyle name="Normal 27 17" xfId="2197" xr:uid="{00000000-0005-0000-0000-000096080000}"/>
    <cellStyle name="Normal 27 18" xfId="2198" xr:uid="{00000000-0005-0000-0000-000097080000}"/>
    <cellStyle name="Normal 27 19" xfId="2199" xr:uid="{00000000-0005-0000-0000-000098080000}"/>
    <cellStyle name="Normal 27 2" xfId="2200" xr:uid="{00000000-0005-0000-0000-000099080000}"/>
    <cellStyle name="Normal 27 2 2" xfId="2201" xr:uid="{00000000-0005-0000-0000-00009A080000}"/>
    <cellStyle name="Normal 27 20" xfId="2202" xr:uid="{00000000-0005-0000-0000-00009B080000}"/>
    <cellStyle name="Normal 27 21" xfId="2203" xr:uid="{00000000-0005-0000-0000-00009C080000}"/>
    <cellStyle name="Normal 27 3" xfId="2204" xr:uid="{00000000-0005-0000-0000-00009D080000}"/>
    <cellStyle name="Normal 27 3 2" xfId="2205" xr:uid="{00000000-0005-0000-0000-00009E080000}"/>
    <cellStyle name="Normal 27 4" xfId="2206" xr:uid="{00000000-0005-0000-0000-00009F080000}"/>
    <cellStyle name="Normal 27 4 2" xfId="2207" xr:uid="{00000000-0005-0000-0000-0000A0080000}"/>
    <cellStyle name="Normal 27 5" xfId="2208" xr:uid="{00000000-0005-0000-0000-0000A1080000}"/>
    <cellStyle name="Normal 27 5 2" xfId="2209" xr:uid="{00000000-0005-0000-0000-0000A2080000}"/>
    <cellStyle name="Normal 27 6" xfId="2210" xr:uid="{00000000-0005-0000-0000-0000A3080000}"/>
    <cellStyle name="Normal 27 6 2" xfId="2211" xr:uid="{00000000-0005-0000-0000-0000A4080000}"/>
    <cellStyle name="Normal 27 7" xfId="2212" xr:uid="{00000000-0005-0000-0000-0000A5080000}"/>
    <cellStyle name="Normal 27 7 2" xfId="2213" xr:uid="{00000000-0005-0000-0000-0000A6080000}"/>
    <cellStyle name="Normal 27 8" xfId="2214" xr:uid="{00000000-0005-0000-0000-0000A7080000}"/>
    <cellStyle name="Normal 27 8 2" xfId="2215" xr:uid="{00000000-0005-0000-0000-0000A8080000}"/>
    <cellStyle name="Normal 27 9" xfId="2216" xr:uid="{00000000-0005-0000-0000-0000A9080000}"/>
    <cellStyle name="Normal 27 9 2" xfId="2217" xr:uid="{00000000-0005-0000-0000-0000AA080000}"/>
    <cellStyle name="Normal 28" xfId="2218" xr:uid="{00000000-0005-0000-0000-0000AB080000}"/>
    <cellStyle name="Normal 28 10" xfId="2219" xr:uid="{00000000-0005-0000-0000-0000AC080000}"/>
    <cellStyle name="Normal 28 10 2" xfId="2220" xr:uid="{00000000-0005-0000-0000-0000AD080000}"/>
    <cellStyle name="Normal 28 11" xfId="2221" xr:uid="{00000000-0005-0000-0000-0000AE080000}"/>
    <cellStyle name="Normal 28 11 2" xfId="2222" xr:uid="{00000000-0005-0000-0000-0000AF080000}"/>
    <cellStyle name="Normal 28 12" xfId="2223" xr:uid="{00000000-0005-0000-0000-0000B0080000}"/>
    <cellStyle name="Normal 28 12 2" xfId="2224" xr:uid="{00000000-0005-0000-0000-0000B1080000}"/>
    <cellStyle name="Normal 28 13" xfId="2225" xr:uid="{00000000-0005-0000-0000-0000B2080000}"/>
    <cellStyle name="Normal 28 13 2" xfId="2226" xr:uid="{00000000-0005-0000-0000-0000B3080000}"/>
    <cellStyle name="Normal 28 14" xfId="2227" xr:uid="{00000000-0005-0000-0000-0000B4080000}"/>
    <cellStyle name="Normal 28 14 2" xfId="2228" xr:uid="{00000000-0005-0000-0000-0000B5080000}"/>
    <cellStyle name="Normal 28 15" xfId="2229" xr:uid="{00000000-0005-0000-0000-0000B6080000}"/>
    <cellStyle name="Normal 28 15 2" xfId="2230" xr:uid="{00000000-0005-0000-0000-0000B7080000}"/>
    <cellStyle name="Normal 28 16" xfId="2231" xr:uid="{00000000-0005-0000-0000-0000B8080000}"/>
    <cellStyle name="Normal 28 2" xfId="2232" xr:uid="{00000000-0005-0000-0000-0000B9080000}"/>
    <cellStyle name="Normal 28 2 2" xfId="2233" xr:uid="{00000000-0005-0000-0000-0000BA080000}"/>
    <cellStyle name="Normal 28 3" xfId="2234" xr:uid="{00000000-0005-0000-0000-0000BB080000}"/>
    <cellStyle name="Normal 28 3 2" xfId="2235" xr:uid="{00000000-0005-0000-0000-0000BC080000}"/>
    <cellStyle name="Normal 28 4" xfId="2236" xr:uid="{00000000-0005-0000-0000-0000BD080000}"/>
    <cellStyle name="Normal 28 4 2" xfId="2237" xr:uid="{00000000-0005-0000-0000-0000BE080000}"/>
    <cellStyle name="Normal 28 5" xfId="2238" xr:uid="{00000000-0005-0000-0000-0000BF080000}"/>
    <cellStyle name="Normal 28 5 2" xfId="2239" xr:uid="{00000000-0005-0000-0000-0000C0080000}"/>
    <cellStyle name="Normal 28 6" xfId="2240" xr:uid="{00000000-0005-0000-0000-0000C1080000}"/>
    <cellStyle name="Normal 28 6 2" xfId="2241" xr:uid="{00000000-0005-0000-0000-0000C2080000}"/>
    <cellStyle name="Normal 28 7" xfId="2242" xr:uid="{00000000-0005-0000-0000-0000C3080000}"/>
    <cellStyle name="Normal 28 7 2" xfId="2243" xr:uid="{00000000-0005-0000-0000-0000C4080000}"/>
    <cellStyle name="Normal 28 8" xfId="2244" xr:uid="{00000000-0005-0000-0000-0000C5080000}"/>
    <cellStyle name="Normal 28 8 2" xfId="2245" xr:uid="{00000000-0005-0000-0000-0000C6080000}"/>
    <cellStyle name="Normal 28 9" xfId="2246" xr:uid="{00000000-0005-0000-0000-0000C7080000}"/>
    <cellStyle name="Normal 28 9 2" xfId="2247" xr:uid="{00000000-0005-0000-0000-0000C8080000}"/>
    <cellStyle name="Normal 29" xfId="2248" xr:uid="{00000000-0005-0000-0000-0000C9080000}"/>
    <cellStyle name="Normal 29 10" xfId="2249" xr:uid="{00000000-0005-0000-0000-0000CA080000}"/>
    <cellStyle name="Normal 29 10 2" xfId="2250" xr:uid="{00000000-0005-0000-0000-0000CB080000}"/>
    <cellStyle name="Normal 29 11" xfId="2251" xr:uid="{00000000-0005-0000-0000-0000CC080000}"/>
    <cellStyle name="Normal 29 11 2" xfId="2252" xr:uid="{00000000-0005-0000-0000-0000CD080000}"/>
    <cellStyle name="Normal 29 12" xfId="2253" xr:uid="{00000000-0005-0000-0000-0000CE080000}"/>
    <cellStyle name="Normal 29 12 2" xfId="2254" xr:uid="{00000000-0005-0000-0000-0000CF080000}"/>
    <cellStyle name="Normal 29 13" xfId="2255" xr:uid="{00000000-0005-0000-0000-0000D0080000}"/>
    <cellStyle name="Normal 29 13 2" xfId="2256" xr:uid="{00000000-0005-0000-0000-0000D1080000}"/>
    <cellStyle name="Normal 29 14" xfId="2257" xr:uid="{00000000-0005-0000-0000-0000D2080000}"/>
    <cellStyle name="Normal 29 14 2" xfId="2258" xr:uid="{00000000-0005-0000-0000-0000D3080000}"/>
    <cellStyle name="Normal 29 15" xfId="2259" xr:uid="{00000000-0005-0000-0000-0000D4080000}"/>
    <cellStyle name="Normal 29 15 2" xfId="2260" xr:uid="{00000000-0005-0000-0000-0000D5080000}"/>
    <cellStyle name="Normal 29 16" xfId="2261" xr:uid="{00000000-0005-0000-0000-0000D6080000}"/>
    <cellStyle name="Normal 29 2" xfId="2262" xr:uid="{00000000-0005-0000-0000-0000D7080000}"/>
    <cellStyle name="Normal 29 2 2" xfId="2263" xr:uid="{00000000-0005-0000-0000-0000D8080000}"/>
    <cellStyle name="Normal 29 3" xfId="2264" xr:uid="{00000000-0005-0000-0000-0000D9080000}"/>
    <cellStyle name="Normal 29 3 2" xfId="2265" xr:uid="{00000000-0005-0000-0000-0000DA080000}"/>
    <cellStyle name="Normal 29 4" xfId="2266" xr:uid="{00000000-0005-0000-0000-0000DB080000}"/>
    <cellStyle name="Normal 29 4 2" xfId="2267" xr:uid="{00000000-0005-0000-0000-0000DC080000}"/>
    <cellStyle name="Normal 29 5" xfId="2268" xr:uid="{00000000-0005-0000-0000-0000DD080000}"/>
    <cellStyle name="Normal 29 5 2" xfId="2269" xr:uid="{00000000-0005-0000-0000-0000DE080000}"/>
    <cellStyle name="Normal 29 6" xfId="2270" xr:uid="{00000000-0005-0000-0000-0000DF080000}"/>
    <cellStyle name="Normal 29 6 2" xfId="2271" xr:uid="{00000000-0005-0000-0000-0000E0080000}"/>
    <cellStyle name="Normal 29 7" xfId="2272" xr:uid="{00000000-0005-0000-0000-0000E1080000}"/>
    <cellStyle name="Normal 29 7 2" xfId="2273" xr:uid="{00000000-0005-0000-0000-0000E2080000}"/>
    <cellStyle name="Normal 29 8" xfId="2274" xr:uid="{00000000-0005-0000-0000-0000E3080000}"/>
    <cellStyle name="Normal 29 8 2" xfId="2275" xr:uid="{00000000-0005-0000-0000-0000E4080000}"/>
    <cellStyle name="Normal 29 9" xfId="2276" xr:uid="{00000000-0005-0000-0000-0000E5080000}"/>
    <cellStyle name="Normal 29 9 2" xfId="2277" xr:uid="{00000000-0005-0000-0000-0000E6080000}"/>
    <cellStyle name="Normal 3" xfId="2278" xr:uid="{00000000-0005-0000-0000-0000E7080000}"/>
    <cellStyle name="Normal 3 2" xfId="2279" xr:uid="{00000000-0005-0000-0000-0000E8080000}"/>
    <cellStyle name="Normal 3 2 2" xfId="2280" xr:uid="{00000000-0005-0000-0000-0000E9080000}"/>
    <cellStyle name="Normal 3 2 3" xfId="2281" xr:uid="{00000000-0005-0000-0000-0000EA080000}"/>
    <cellStyle name="Normal 3 3" xfId="2282" xr:uid="{00000000-0005-0000-0000-0000EB080000}"/>
    <cellStyle name="Normal 3 3 2" xfId="2283" xr:uid="{00000000-0005-0000-0000-0000EC080000}"/>
    <cellStyle name="Normal 3 4" xfId="2284" xr:uid="{00000000-0005-0000-0000-0000ED080000}"/>
    <cellStyle name="Normal 3 5" xfId="2285" xr:uid="{00000000-0005-0000-0000-0000EE080000}"/>
    <cellStyle name="Normal 3_OPCo Period I PJM  Formula Rate" xfId="2286" xr:uid="{00000000-0005-0000-0000-0000EF080000}"/>
    <cellStyle name="Normal 30" xfId="2287" xr:uid="{00000000-0005-0000-0000-0000F0080000}"/>
    <cellStyle name="Normal 30 10" xfId="2288" xr:uid="{00000000-0005-0000-0000-0000F1080000}"/>
    <cellStyle name="Normal 30 10 2" xfId="2289" xr:uid="{00000000-0005-0000-0000-0000F2080000}"/>
    <cellStyle name="Normal 30 11" xfId="2290" xr:uid="{00000000-0005-0000-0000-0000F3080000}"/>
    <cellStyle name="Normal 30 11 2" xfId="2291" xr:uid="{00000000-0005-0000-0000-0000F4080000}"/>
    <cellStyle name="Normal 30 12" xfId="2292" xr:uid="{00000000-0005-0000-0000-0000F5080000}"/>
    <cellStyle name="Normal 30 12 2" xfId="2293" xr:uid="{00000000-0005-0000-0000-0000F6080000}"/>
    <cellStyle name="Normal 30 13" xfId="2294" xr:uid="{00000000-0005-0000-0000-0000F7080000}"/>
    <cellStyle name="Normal 30 13 2" xfId="2295" xr:uid="{00000000-0005-0000-0000-0000F8080000}"/>
    <cellStyle name="Normal 30 14" xfId="2296" xr:uid="{00000000-0005-0000-0000-0000F9080000}"/>
    <cellStyle name="Normal 30 14 2" xfId="2297" xr:uid="{00000000-0005-0000-0000-0000FA080000}"/>
    <cellStyle name="Normal 30 15" xfId="2298" xr:uid="{00000000-0005-0000-0000-0000FB080000}"/>
    <cellStyle name="Normal 30 15 2" xfId="2299" xr:uid="{00000000-0005-0000-0000-0000FC080000}"/>
    <cellStyle name="Normal 30 16" xfId="2300" xr:uid="{00000000-0005-0000-0000-0000FD080000}"/>
    <cellStyle name="Normal 30 17" xfId="2301" xr:uid="{00000000-0005-0000-0000-0000FE080000}"/>
    <cellStyle name="Normal 30 18" xfId="2302" xr:uid="{00000000-0005-0000-0000-0000FF080000}"/>
    <cellStyle name="Normal 30 19" xfId="2303" xr:uid="{00000000-0005-0000-0000-000000090000}"/>
    <cellStyle name="Normal 30 2" xfId="2304" xr:uid="{00000000-0005-0000-0000-000001090000}"/>
    <cellStyle name="Normal 30 2 2" xfId="2305" xr:uid="{00000000-0005-0000-0000-000002090000}"/>
    <cellStyle name="Normal 30 20" xfId="2306" xr:uid="{00000000-0005-0000-0000-000003090000}"/>
    <cellStyle name="Normal 30 21" xfId="2307" xr:uid="{00000000-0005-0000-0000-000004090000}"/>
    <cellStyle name="Normal 30 3" xfId="2308" xr:uid="{00000000-0005-0000-0000-000005090000}"/>
    <cellStyle name="Normal 30 3 2" xfId="2309" xr:uid="{00000000-0005-0000-0000-000006090000}"/>
    <cellStyle name="Normal 30 4" xfId="2310" xr:uid="{00000000-0005-0000-0000-000007090000}"/>
    <cellStyle name="Normal 30 4 2" xfId="2311" xr:uid="{00000000-0005-0000-0000-000008090000}"/>
    <cellStyle name="Normal 30 5" xfId="2312" xr:uid="{00000000-0005-0000-0000-000009090000}"/>
    <cellStyle name="Normal 30 5 2" xfId="2313" xr:uid="{00000000-0005-0000-0000-00000A090000}"/>
    <cellStyle name="Normal 30 6" xfId="2314" xr:uid="{00000000-0005-0000-0000-00000B090000}"/>
    <cellStyle name="Normal 30 6 2" xfId="2315" xr:uid="{00000000-0005-0000-0000-00000C090000}"/>
    <cellStyle name="Normal 30 7" xfId="2316" xr:uid="{00000000-0005-0000-0000-00000D090000}"/>
    <cellStyle name="Normal 30 7 2" xfId="2317" xr:uid="{00000000-0005-0000-0000-00000E090000}"/>
    <cellStyle name="Normal 30 8" xfId="2318" xr:uid="{00000000-0005-0000-0000-00000F090000}"/>
    <cellStyle name="Normal 30 8 2" xfId="2319" xr:uid="{00000000-0005-0000-0000-000010090000}"/>
    <cellStyle name="Normal 30 9" xfId="2320" xr:uid="{00000000-0005-0000-0000-000011090000}"/>
    <cellStyle name="Normal 30 9 2" xfId="2321" xr:uid="{00000000-0005-0000-0000-000012090000}"/>
    <cellStyle name="Normal 31" xfId="2322" xr:uid="{00000000-0005-0000-0000-000013090000}"/>
    <cellStyle name="Normal 31 10" xfId="2323" xr:uid="{00000000-0005-0000-0000-000014090000}"/>
    <cellStyle name="Normal 31 10 2" xfId="2324" xr:uid="{00000000-0005-0000-0000-000015090000}"/>
    <cellStyle name="Normal 31 10 3" xfId="2325" xr:uid="{00000000-0005-0000-0000-000016090000}"/>
    <cellStyle name="Normal 31 11" xfId="2326" xr:uid="{00000000-0005-0000-0000-000017090000}"/>
    <cellStyle name="Normal 31 11 2" xfId="2327" xr:uid="{00000000-0005-0000-0000-000018090000}"/>
    <cellStyle name="Normal 31 12" xfId="2328" xr:uid="{00000000-0005-0000-0000-000019090000}"/>
    <cellStyle name="Normal 31 12 2" xfId="2329" xr:uid="{00000000-0005-0000-0000-00001A090000}"/>
    <cellStyle name="Normal 31 13" xfId="2330" xr:uid="{00000000-0005-0000-0000-00001B090000}"/>
    <cellStyle name="Normal 31 13 2" xfId="2331" xr:uid="{00000000-0005-0000-0000-00001C090000}"/>
    <cellStyle name="Normal 31 14" xfId="2332" xr:uid="{00000000-0005-0000-0000-00001D090000}"/>
    <cellStyle name="Normal 31 14 2" xfId="2333" xr:uid="{00000000-0005-0000-0000-00001E090000}"/>
    <cellStyle name="Normal 31 15" xfId="2334" xr:uid="{00000000-0005-0000-0000-00001F090000}"/>
    <cellStyle name="Normal 31 15 2" xfId="2335" xr:uid="{00000000-0005-0000-0000-000020090000}"/>
    <cellStyle name="Normal 31 16" xfId="2336" xr:uid="{00000000-0005-0000-0000-000021090000}"/>
    <cellStyle name="Normal 31 17" xfId="2337" xr:uid="{00000000-0005-0000-0000-000022090000}"/>
    <cellStyle name="Normal 31 2" xfId="2338" xr:uid="{00000000-0005-0000-0000-000023090000}"/>
    <cellStyle name="Normal 31 2 2" xfId="2339" xr:uid="{00000000-0005-0000-0000-000024090000}"/>
    <cellStyle name="Normal 31 3" xfId="2340" xr:uid="{00000000-0005-0000-0000-000025090000}"/>
    <cellStyle name="Normal 31 3 2" xfId="2341" xr:uid="{00000000-0005-0000-0000-000026090000}"/>
    <cellStyle name="Normal 31 4" xfId="2342" xr:uid="{00000000-0005-0000-0000-000027090000}"/>
    <cellStyle name="Normal 31 4 2" xfId="2343" xr:uid="{00000000-0005-0000-0000-000028090000}"/>
    <cellStyle name="Normal 31 5" xfId="2344" xr:uid="{00000000-0005-0000-0000-000029090000}"/>
    <cellStyle name="Normal 31 5 2" xfId="2345" xr:uid="{00000000-0005-0000-0000-00002A090000}"/>
    <cellStyle name="Normal 31 6" xfId="2346" xr:uid="{00000000-0005-0000-0000-00002B090000}"/>
    <cellStyle name="Normal 31 6 2" xfId="2347" xr:uid="{00000000-0005-0000-0000-00002C090000}"/>
    <cellStyle name="Normal 31 7" xfId="2348" xr:uid="{00000000-0005-0000-0000-00002D090000}"/>
    <cellStyle name="Normal 31 7 2" xfId="2349" xr:uid="{00000000-0005-0000-0000-00002E090000}"/>
    <cellStyle name="Normal 31 8" xfId="2350" xr:uid="{00000000-0005-0000-0000-00002F090000}"/>
    <cellStyle name="Normal 31 8 2" xfId="2351" xr:uid="{00000000-0005-0000-0000-000030090000}"/>
    <cellStyle name="Normal 31 9" xfId="2352" xr:uid="{00000000-0005-0000-0000-000031090000}"/>
    <cellStyle name="Normal 31 9 2" xfId="2353" xr:uid="{00000000-0005-0000-0000-000032090000}"/>
    <cellStyle name="Normal 32" xfId="2354" xr:uid="{00000000-0005-0000-0000-000033090000}"/>
    <cellStyle name="Normal 32 10" xfId="2355" xr:uid="{00000000-0005-0000-0000-000034090000}"/>
    <cellStyle name="Normal 32 10 2" xfId="2356" xr:uid="{00000000-0005-0000-0000-000035090000}"/>
    <cellStyle name="Normal 32 10 3" xfId="2357" xr:uid="{00000000-0005-0000-0000-000036090000}"/>
    <cellStyle name="Normal 32 11" xfId="2358" xr:uid="{00000000-0005-0000-0000-000037090000}"/>
    <cellStyle name="Normal 32 11 2" xfId="2359" xr:uid="{00000000-0005-0000-0000-000038090000}"/>
    <cellStyle name="Normal 32 12" xfId="2360" xr:uid="{00000000-0005-0000-0000-000039090000}"/>
    <cellStyle name="Normal 32 12 2" xfId="2361" xr:uid="{00000000-0005-0000-0000-00003A090000}"/>
    <cellStyle name="Normal 32 13" xfId="2362" xr:uid="{00000000-0005-0000-0000-00003B090000}"/>
    <cellStyle name="Normal 32 13 2" xfId="2363" xr:uid="{00000000-0005-0000-0000-00003C090000}"/>
    <cellStyle name="Normal 32 14" xfId="2364" xr:uid="{00000000-0005-0000-0000-00003D090000}"/>
    <cellStyle name="Normal 32 14 2" xfId="2365" xr:uid="{00000000-0005-0000-0000-00003E090000}"/>
    <cellStyle name="Normal 32 15" xfId="2366" xr:uid="{00000000-0005-0000-0000-00003F090000}"/>
    <cellStyle name="Normal 32 15 2" xfId="2367" xr:uid="{00000000-0005-0000-0000-000040090000}"/>
    <cellStyle name="Normal 32 16" xfId="2368" xr:uid="{00000000-0005-0000-0000-000041090000}"/>
    <cellStyle name="Normal 32 2" xfId="2369" xr:uid="{00000000-0005-0000-0000-000042090000}"/>
    <cellStyle name="Normal 32 2 2" xfId="2370" xr:uid="{00000000-0005-0000-0000-000043090000}"/>
    <cellStyle name="Normal 32 3" xfId="2371" xr:uid="{00000000-0005-0000-0000-000044090000}"/>
    <cellStyle name="Normal 32 3 2" xfId="2372" xr:uid="{00000000-0005-0000-0000-000045090000}"/>
    <cellStyle name="Normal 32 4" xfId="2373" xr:uid="{00000000-0005-0000-0000-000046090000}"/>
    <cellStyle name="Normal 32 4 2" xfId="2374" xr:uid="{00000000-0005-0000-0000-000047090000}"/>
    <cellStyle name="Normal 32 5" xfId="2375" xr:uid="{00000000-0005-0000-0000-000048090000}"/>
    <cellStyle name="Normal 32 5 2" xfId="2376" xr:uid="{00000000-0005-0000-0000-000049090000}"/>
    <cellStyle name="Normal 32 6" xfId="2377" xr:uid="{00000000-0005-0000-0000-00004A090000}"/>
    <cellStyle name="Normal 32 6 2" xfId="2378" xr:uid="{00000000-0005-0000-0000-00004B090000}"/>
    <cellStyle name="Normal 32 7" xfId="2379" xr:uid="{00000000-0005-0000-0000-00004C090000}"/>
    <cellStyle name="Normal 32 7 2" xfId="2380" xr:uid="{00000000-0005-0000-0000-00004D090000}"/>
    <cellStyle name="Normal 32 8" xfId="2381" xr:uid="{00000000-0005-0000-0000-00004E090000}"/>
    <cellStyle name="Normal 32 8 2" xfId="2382" xr:uid="{00000000-0005-0000-0000-00004F090000}"/>
    <cellStyle name="Normal 32 9" xfId="2383" xr:uid="{00000000-0005-0000-0000-000050090000}"/>
    <cellStyle name="Normal 32 9 2" xfId="2384" xr:uid="{00000000-0005-0000-0000-000051090000}"/>
    <cellStyle name="Normal 33" xfId="2385" xr:uid="{00000000-0005-0000-0000-000052090000}"/>
    <cellStyle name="Normal 33 2" xfId="2386" xr:uid="{00000000-0005-0000-0000-000053090000}"/>
    <cellStyle name="Normal 33 3" xfId="2387" xr:uid="{00000000-0005-0000-0000-000054090000}"/>
    <cellStyle name="Normal 33 4" xfId="2388" xr:uid="{00000000-0005-0000-0000-000055090000}"/>
    <cellStyle name="Normal 33 5" xfId="2389" xr:uid="{00000000-0005-0000-0000-000056090000}"/>
    <cellStyle name="Normal 33 6" xfId="2390" xr:uid="{00000000-0005-0000-0000-000057090000}"/>
    <cellStyle name="Normal 33 7" xfId="2391" xr:uid="{00000000-0005-0000-0000-000058090000}"/>
    <cellStyle name="Normal 34" xfId="2392" xr:uid="{00000000-0005-0000-0000-000059090000}"/>
    <cellStyle name="Normal 34 2" xfId="2393" xr:uid="{00000000-0005-0000-0000-00005A090000}"/>
    <cellStyle name="Normal 34 3" xfId="2394" xr:uid="{00000000-0005-0000-0000-00005B090000}"/>
    <cellStyle name="Normal 34 4" xfId="2395" xr:uid="{00000000-0005-0000-0000-00005C090000}"/>
    <cellStyle name="Normal 34 5" xfId="2396" xr:uid="{00000000-0005-0000-0000-00005D090000}"/>
    <cellStyle name="Normal 34 6" xfId="2397" xr:uid="{00000000-0005-0000-0000-00005E090000}"/>
    <cellStyle name="Normal 34 7" xfId="2398" xr:uid="{00000000-0005-0000-0000-00005F090000}"/>
    <cellStyle name="Normal 35" xfId="2399" xr:uid="{00000000-0005-0000-0000-000060090000}"/>
    <cellStyle name="Normal 35 2" xfId="2400" xr:uid="{00000000-0005-0000-0000-000061090000}"/>
    <cellStyle name="Normal 35 3" xfId="2401" xr:uid="{00000000-0005-0000-0000-000062090000}"/>
    <cellStyle name="Normal 36" xfId="2402" xr:uid="{00000000-0005-0000-0000-000063090000}"/>
    <cellStyle name="Normal 36 2" xfId="2403" xr:uid="{00000000-0005-0000-0000-000064090000}"/>
    <cellStyle name="Normal 37" xfId="2404" xr:uid="{00000000-0005-0000-0000-000065090000}"/>
    <cellStyle name="Normal 37 2" xfId="2405" xr:uid="{00000000-0005-0000-0000-000066090000}"/>
    <cellStyle name="Normal 37 3" xfId="2406" xr:uid="{00000000-0005-0000-0000-000067090000}"/>
    <cellStyle name="Normal 37 4" xfId="2407" xr:uid="{00000000-0005-0000-0000-000068090000}"/>
    <cellStyle name="Normal 37 5" xfId="2408" xr:uid="{00000000-0005-0000-0000-000069090000}"/>
    <cellStyle name="Normal 37 6" xfId="2409" xr:uid="{00000000-0005-0000-0000-00006A090000}"/>
    <cellStyle name="Normal 37 7" xfId="2410" xr:uid="{00000000-0005-0000-0000-00006B090000}"/>
    <cellStyle name="Normal 38" xfId="2411" xr:uid="{00000000-0005-0000-0000-00006C090000}"/>
    <cellStyle name="Normal 38 2" xfId="2412" xr:uid="{00000000-0005-0000-0000-00006D090000}"/>
    <cellStyle name="Normal 38 3" xfId="2413" xr:uid="{00000000-0005-0000-0000-00006E090000}"/>
    <cellStyle name="Normal 39" xfId="2414" xr:uid="{00000000-0005-0000-0000-00006F090000}"/>
    <cellStyle name="Normal 39 2" xfId="2415" xr:uid="{00000000-0005-0000-0000-000070090000}"/>
    <cellStyle name="Normal 39 3" xfId="2416" xr:uid="{00000000-0005-0000-0000-000071090000}"/>
    <cellStyle name="Normal 39 4" xfId="2417" xr:uid="{00000000-0005-0000-0000-000072090000}"/>
    <cellStyle name="Normal 39 5" xfId="2418" xr:uid="{00000000-0005-0000-0000-000073090000}"/>
    <cellStyle name="Normal 39 6" xfId="2419" xr:uid="{00000000-0005-0000-0000-000074090000}"/>
    <cellStyle name="Normal 39 7" xfId="2420" xr:uid="{00000000-0005-0000-0000-000075090000}"/>
    <cellStyle name="Normal 4" xfId="2421" xr:uid="{00000000-0005-0000-0000-000076090000}"/>
    <cellStyle name="Normal 4 10" xfId="2422" xr:uid="{00000000-0005-0000-0000-000077090000}"/>
    <cellStyle name="Normal 4 10 2" xfId="2423" xr:uid="{00000000-0005-0000-0000-000078090000}"/>
    <cellStyle name="Normal 4 11" xfId="2424" xr:uid="{00000000-0005-0000-0000-000079090000}"/>
    <cellStyle name="Normal 4 11 2" xfId="2425" xr:uid="{00000000-0005-0000-0000-00007A090000}"/>
    <cellStyle name="Normal 4 12" xfId="2426" xr:uid="{00000000-0005-0000-0000-00007B090000}"/>
    <cellStyle name="Normal 4 12 2" xfId="2427" xr:uid="{00000000-0005-0000-0000-00007C090000}"/>
    <cellStyle name="Normal 4 13" xfId="2428" xr:uid="{00000000-0005-0000-0000-00007D090000}"/>
    <cellStyle name="Normal 4 13 2" xfId="2429" xr:uid="{00000000-0005-0000-0000-00007E090000}"/>
    <cellStyle name="Normal 4 14" xfId="2430" xr:uid="{00000000-0005-0000-0000-00007F090000}"/>
    <cellStyle name="Normal 4 14 2" xfId="2431" xr:uid="{00000000-0005-0000-0000-000080090000}"/>
    <cellStyle name="Normal 4 15" xfId="2432" xr:uid="{00000000-0005-0000-0000-000081090000}"/>
    <cellStyle name="Normal 4 15 2" xfId="2433" xr:uid="{00000000-0005-0000-0000-000082090000}"/>
    <cellStyle name="Normal 4 16" xfId="2434" xr:uid="{00000000-0005-0000-0000-000083090000}"/>
    <cellStyle name="Normal 4 17" xfId="2435" xr:uid="{00000000-0005-0000-0000-000084090000}"/>
    <cellStyle name="Normal 4 17 2" xfId="2436" xr:uid="{00000000-0005-0000-0000-000085090000}"/>
    <cellStyle name="Normal 4 18" xfId="2437" xr:uid="{00000000-0005-0000-0000-000086090000}"/>
    <cellStyle name="Normal 4 19" xfId="2438" xr:uid="{00000000-0005-0000-0000-000087090000}"/>
    <cellStyle name="Normal 4 2" xfId="2439" xr:uid="{00000000-0005-0000-0000-000088090000}"/>
    <cellStyle name="Normal 4 2 2" xfId="2440" xr:uid="{00000000-0005-0000-0000-000089090000}"/>
    <cellStyle name="Normal 4 2 2 2" xfId="2441" xr:uid="{00000000-0005-0000-0000-00008A090000}"/>
    <cellStyle name="Normal 4 2 3" xfId="2442" xr:uid="{00000000-0005-0000-0000-00008B090000}"/>
    <cellStyle name="Normal 4 2 4" xfId="2443" xr:uid="{00000000-0005-0000-0000-00008C090000}"/>
    <cellStyle name="Normal 4 3" xfId="2444" xr:uid="{00000000-0005-0000-0000-00008D090000}"/>
    <cellStyle name="Normal 4 3 2" xfId="2445" xr:uid="{00000000-0005-0000-0000-00008E090000}"/>
    <cellStyle name="Normal 4 4" xfId="2446" xr:uid="{00000000-0005-0000-0000-00008F090000}"/>
    <cellStyle name="Normal 4 4 2" xfId="2447" xr:uid="{00000000-0005-0000-0000-000090090000}"/>
    <cellStyle name="Normal 4 5" xfId="2448" xr:uid="{00000000-0005-0000-0000-000091090000}"/>
    <cellStyle name="Normal 4 5 2" xfId="2449" xr:uid="{00000000-0005-0000-0000-000092090000}"/>
    <cellStyle name="Normal 4 6" xfId="2450" xr:uid="{00000000-0005-0000-0000-000093090000}"/>
    <cellStyle name="Normal 4 6 2" xfId="2451" xr:uid="{00000000-0005-0000-0000-000094090000}"/>
    <cellStyle name="Normal 4 7" xfId="2452" xr:uid="{00000000-0005-0000-0000-000095090000}"/>
    <cellStyle name="Normal 4 7 2" xfId="2453" xr:uid="{00000000-0005-0000-0000-000096090000}"/>
    <cellStyle name="Normal 4 8" xfId="2454" xr:uid="{00000000-0005-0000-0000-000097090000}"/>
    <cellStyle name="Normal 4 8 2" xfId="2455" xr:uid="{00000000-0005-0000-0000-000098090000}"/>
    <cellStyle name="Normal 4 9" xfId="2456" xr:uid="{00000000-0005-0000-0000-000099090000}"/>
    <cellStyle name="Normal 4 9 2" xfId="2457" xr:uid="{00000000-0005-0000-0000-00009A090000}"/>
    <cellStyle name="Normal 40" xfId="2458" xr:uid="{00000000-0005-0000-0000-00009B090000}"/>
    <cellStyle name="Normal 40 2" xfId="2459" xr:uid="{00000000-0005-0000-0000-00009C090000}"/>
    <cellStyle name="Normal 41" xfId="2460" xr:uid="{00000000-0005-0000-0000-00009D090000}"/>
    <cellStyle name="Normal 41 2" xfId="2461" xr:uid="{00000000-0005-0000-0000-00009E090000}"/>
    <cellStyle name="Normal 41 3" xfId="2462" xr:uid="{00000000-0005-0000-0000-00009F090000}"/>
    <cellStyle name="Normal 42" xfId="2463" xr:uid="{00000000-0005-0000-0000-0000A0090000}"/>
    <cellStyle name="Normal 42 2" xfId="2464" xr:uid="{00000000-0005-0000-0000-0000A1090000}"/>
    <cellStyle name="Normal 42 3" xfId="2465" xr:uid="{00000000-0005-0000-0000-0000A2090000}"/>
    <cellStyle name="Normal 43" xfId="2466" xr:uid="{00000000-0005-0000-0000-0000A3090000}"/>
    <cellStyle name="Normal 43 2" xfId="2467" xr:uid="{00000000-0005-0000-0000-0000A4090000}"/>
    <cellStyle name="Normal 43 3" xfId="2468" xr:uid="{00000000-0005-0000-0000-0000A5090000}"/>
    <cellStyle name="Normal 43 4" xfId="2469" xr:uid="{00000000-0005-0000-0000-0000A6090000}"/>
    <cellStyle name="Normal 43 5" xfId="2470" xr:uid="{00000000-0005-0000-0000-0000A7090000}"/>
    <cellStyle name="Normal 44" xfId="2471" xr:uid="{00000000-0005-0000-0000-0000A8090000}"/>
    <cellStyle name="Normal 45" xfId="2472" xr:uid="{00000000-0005-0000-0000-0000A9090000}"/>
    <cellStyle name="Normal 47" xfId="2473" xr:uid="{00000000-0005-0000-0000-0000AA090000}"/>
    <cellStyle name="Normal 47 2" xfId="2474" xr:uid="{00000000-0005-0000-0000-0000AB090000}"/>
    <cellStyle name="Normal 47 3" xfId="2475" xr:uid="{00000000-0005-0000-0000-0000AC090000}"/>
    <cellStyle name="Normal 47 4" xfId="2476" xr:uid="{00000000-0005-0000-0000-0000AD090000}"/>
    <cellStyle name="Normal 47 5" xfId="2477" xr:uid="{00000000-0005-0000-0000-0000AE090000}"/>
    <cellStyle name="Normal 48" xfId="2478" xr:uid="{00000000-0005-0000-0000-0000AF090000}"/>
    <cellStyle name="Normal 48 2" xfId="2479" xr:uid="{00000000-0005-0000-0000-0000B0090000}"/>
    <cellStyle name="Normal 48 3" xfId="2480" xr:uid="{00000000-0005-0000-0000-0000B1090000}"/>
    <cellStyle name="Normal 48 4" xfId="2481" xr:uid="{00000000-0005-0000-0000-0000B2090000}"/>
    <cellStyle name="Normal 48 5" xfId="2482" xr:uid="{00000000-0005-0000-0000-0000B3090000}"/>
    <cellStyle name="Normal 5" xfId="2483" xr:uid="{00000000-0005-0000-0000-0000B4090000}"/>
    <cellStyle name="Normal 5 10" xfId="2484" xr:uid="{00000000-0005-0000-0000-0000B5090000}"/>
    <cellStyle name="Normal 5 10 2" xfId="2485" xr:uid="{00000000-0005-0000-0000-0000B6090000}"/>
    <cellStyle name="Normal 5 11" xfId="2486" xr:uid="{00000000-0005-0000-0000-0000B7090000}"/>
    <cellStyle name="Normal 5 11 2" xfId="2487" xr:uid="{00000000-0005-0000-0000-0000B8090000}"/>
    <cellStyle name="Normal 5 12" xfId="2488" xr:uid="{00000000-0005-0000-0000-0000B9090000}"/>
    <cellStyle name="Normal 5 12 2" xfId="2489" xr:uid="{00000000-0005-0000-0000-0000BA090000}"/>
    <cellStyle name="Normal 5 13" xfId="2490" xr:uid="{00000000-0005-0000-0000-0000BB090000}"/>
    <cellStyle name="Normal 5 13 2" xfId="2491" xr:uid="{00000000-0005-0000-0000-0000BC090000}"/>
    <cellStyle name="Normal 5 14" xfId="2492" xr:uid="{00000000-0005-0000-0000-0000BD090000}"/>
    <cellStyle name="Normal 5 14 2" xfId="2493" xr:uid="{00000000-0005-0000-0000-0000BE090000}"/>
    <cellStyle name="Normal 5 15" xfId="2494" xr:uid="{00000000-0005-0000-0000-0000BF090000}"/>
    <cellStyle name="Normal 5 15 2" xfId="2495" xr:uid="{00000000-0005-0000-0000-0000C0090000}"/>
    <cellStyle name="Normal 5 16" xfId="2496" xr:uid="{00000000-0005-0000-0000-0000C1090000}"/>
    <cellStyle name="Normal 5 17" xfId="2497" xr:uid="{00000000-0005-0000-0000-0000C2090000}"/>
    <cellStyle name="Normal 5 18" xfId="2498" xr:uid="{00000000-0005-0000-0000-0000C3090000}"/>
    <cellStyle name="Normal 5 2" xfId="2499" xr:uid="{00000000-0005-0000-0000-0000C4090000}"/>
    <cellStyle name="Normal 5 2 2" xfId="2500" xr:uid="{00000000-0005-0000-0000-0000C5090000}"/>
    <cellStyle name="Normal 5 3" xfId="2501" xr:uid="{00000000-0005-0000-0000-0000C6090000}"/>
    <cellStyle name="Normal 5 3 2" xfId="2502" xr:uid="{00000000-0005-0000-0000-0000C7090000}"/>
    <cellStyle name="Normal 5 4" xfId="2503" xr:uid="{00000000-0005-0000-0000-0000C8090000}"/>
    <cellStyle name="Normal 5 4 2" xfId="2504" xr:uid="{00000000-0005-0000-0000-0000C9090000}"/>
    <cellStyle name="Normal 5 5" xfId="2505" xr:uid="{00000000-0005-0000-0000-0000CA090000}"/>
    <cellStyle name="Normal 5 5 2" xfId="2506" xr:uid="{00000000-0005-0000-0000-0000CB090000}"/>
    <cellStyle name="Normal 5 6" xfId="2507" xr:uid="{00000000-0005-0000-0000-0000CC090000}"/>
    <cellStyle name="Normal 5 6 2" xfId="2508" xr:uid="{00000000-0005-0000-0000-0000CD090000}"/>
    <cellStyle name="Normal 5 7" xfId="2509" xr:uid="{00000000-0005-0000-0000-0000CE090000}"/>
    <cellStyle name="Normal 5 7 2" xfId="2510" xr:uid="{00000000-0005-0000-0000-0000CF090000}"/>
    <cellStyle name="Normal 5 8" xfId="2511" xr:uid="{00000000-0005-0000-0000-0000D0090000}"/>
    <cellStyle name="Normal 5 8 2" xfId="2512" xr:uid="{00000000-0005-0000-0000-0000D1090000}"/>
    <cellStyle name="Normal 5 9" xfId="2513" xr:uid="{00000000-0005-0000-0000-0000D2090000}"/>
    <cellStyle name="Normal 5 9 2" xfId="2514" xr:uid="{00000000-0005-0000-0000-0000D3090000}"/>
    <cellStyle name="Normal 6" xfId="2515" xr:uid="{00000000-0005-0000-0000-0000D4090000}"/>
    <cellStyle name="Normal 6 2" xfId="2516" xr:uid="{00000000-0005-0000-0000-0000D5090000}"/>
    <cellStyle name="Normal 6 3" xfId="2517" xr:uid="{00000000-0005-0000-0000-0000D6090000}"/>
    <cellStyle name="Normal 6 4" xfId="2518" xr:uid="{00000000-0005-0000-0000-0000D7090000}"/>
    <cellStyle name="Normal 6 5" xfId="2519" xr:uid="{00000000-0005-0000-0000-0000D8090000}"/>
    <cellStyle name="Normal 6 6" xfId="2520" xr:uid="{00000000-0005-0000-0000-0000D9090000}"/>
    <cellStyle name="Normal 7" xfId="2521" xr:uid="{00000000-0005-0000-0000-0000DA090000}"/>
    <cellStyle name="Normal 7 2" xfId="2522" xr:uid="{00000000-0005-0000-0000-0000DB090000}"/>
    <cellStyle name="Normal 7 3" xfId="2523" xr:uid="{00000000-0005-0000-0000-0000DC090000}"/>
    <cellStyle name="Normal 7 4" xfId="2524" xr:uid="{00000000-0005-0000-0000-0000DD090000}"/>
    <cellStyle name="Normal 7 5" xfId="2525" xr:uid="{00000000-0005-0000-0000-0000DE090000}"/>
    <cellStyle name="Normal 7 6" xfId="2526" xr:uid="{00000000-0005-0000-0000-0000DF090000}"/>
    <cellStyle name="Normal 8" xfId="2527" xr:uid="{00000000-0005-0000-0000-0000E0090000}"/>
    <cellStyle name="Normal 8 2" xfId="2528" xr:uid="{00000000-0005-0000-0000-0000E1090000}"/>
    <cellStyle name="Normal 8 3" xfId="2529" xr:uid="{00000000-0005-0000-0000-0000E2090000}"/>
    <cellStyle name="Normal 8 4" xfId="2530" xr:uid="{00000000-0005-0000-0000-0000E3090000}"/>
    <cellStyle name="Normal 8 5" xfId="2531" xr:uid="{00000000-0005-0000-0000-0000E4090000}"/>
    <cellStyle name="Normal 8 6" xfId="2532" xr:uid="{00000000-0005-0000-0000-0000E5090000}"/>
    <cellStyle name="Normal 8 7" xfId="2533" xr:uid="{00000000-0005-0000-0000-0000E6090000}"/>
    <cellStyle name="Normal 9" xfId="2534" xr:uid="{00000000-0005-0000-0000-0000E7090000}"/>
    <cellStyle name="Normal 9 10" xfId="2535" xr:uid="{00000000-0005-0000-0000-0000E8090000}"/>
    <cellStyle name="Normal 9 10 2" xfId="2536" xr:uid="{00000000-0005-0000-0000-0000E9090000}"/>
    <cellStyle name="Normal 9 11" xfId="2537" xr:uid="{00000000-0005-0000-0000-0000EA090000}"/>
    <cellStyle name="Normal 9 11 2" xfId="2538" xr:uid="{00000000-0005-0000-0000-0000EB090000}"/>
    <cellStyle name="Normal 9 12" xfId="2539" xr:uid="{00000000-0005-0000-0000-0000EC090000}"/>
    <cellStyle name="Normal 9 12 2" xfId="2540" xr:uid="{00000000-0005-0000-0000-0000ED090000}"/>
    <cellStyle name="Normal 9 13" xfId="2541" xr:uid="{00000000-0005-0000-0000-0000EE090000}"/>
    <cellStyle name="Normal 9 13 2" xfId="2542" xr:uid="{00000000-0005-0000-0000-0000EF090000}"/>
    <cellStyle name="Normal 9 14" xfId="2543" xr:uid="{00000000-0005-0000-0000-0000F0090000}"/>
    <cellStyle name="Normal 9 14 2" xfId="2544" xr:uid="{00000000-0005-0000-0000-0000F1090000}"/>
    <cellStyle name="Normal 9 15" xfId="2545" xr:uid="{00000000-0005-0000-0000-0000F2090000}"/>
    <cellStyle name="Normal 9 15 2" xfId="2546" xr:uid="{00000000-0005-0000-0000-0000F3090000}"/>
    <cellStyle name="Normal 9 16" xfId="2547" xr:uid="{00000000-0005-0000-0000-0000F4090000}"/>
    <cellStyle name="Normal 9 17" xfId="2548" xr:uid="{00000000-0005-0000-0000-0000F5090000}"/>
    <cellStyle name="Normal 9 18" xfId="2549" xr:uid="{00000000-0005-0000-0000-0000F6090000}"/>
    <cellStyle name="Normal 9 2" xfId="2550" xr:uid="{00000000-0005-0000-0000-0000F7090000}"/>
    <cellStyle name="Normal 9 2 2" xfId="2551" xr:uid="{00000000-0005-0000-0000-0000F8090000}"/>
    <cellStyle name="Normal 9 3" xfId="2552" xr:uid="{00000000-0005-0000-0000-0000F9090000}"/>
    <cellStyle name="Normal 9 3 2" xfId="2553" xr:uid="{00000000-0005-0000-0000-0000FA090000}"/>
    <cellStyle name="Normal 9 4" xfId="2554" xr:uid="{00000000-0005-0000-0000-0000FB090000}"/>
    <cellStyle name="Normal 9 4 2" xfId="2555" xr:uid="{00000000-0005-0000-0000-0000FC090000}"/>
    <cellStyle name="Normal 9 5" xfId="2556" xr:uid="{00000000-0005-0000-0000-0000FD090000}"/>
    <cellStyle name="Normal 9 5 2" xfId="2557" xr:uid="{00000000-0005-0000-0000-0000FE090000}"/>
    <cellStyle name="Normal 9 6" xfId="2558" xr:uid="{00000000-0005-0000-0000-0000FF090000}"/>
    <cellStyle name="Normal 9 6 2" xfId="2559" xr:uid="{00000000-0005-0000-0000-0000000A0000}"/>
    <cellStyle name="Normal 9 7" xfId="2560" xr:uid="{00000000-0005-0000-0000-0000010A0000}"/>
    <cellStyle name="Normal 9 7 2" xfId="2561" xr:uid="{00000000-0005-0000-0000-0000020A0000}"/>
    <cellStyle name="Normal 9 8" xfId="2562" xr:uid="{00000000-0005-0000-0000-0000030A0000}"/>
    <cellStyle name="Normal 9 8 2" xfId="2563" xr:uid="{00000000-0005-0000-0000-0000040A0000}"/>
    <cellStyle name="Normal 9 9" xfId="2564" xr:uid="{00000000-0005-0000-0000-0000050A0000}"/>
    <cellStyle name="Normal 9 9 2" xfId="2565" xr:uid="{00000000-0005-0000-0000-0000060A0000}"/>
    <cellStyle name="Normal 96" xfId="2566" xr:uid="{00000000-0005-0000-0000-0000070A0000}"/>
    <cellStyle name="Note 10" xfId="2567" xr:uid="{00000000-0005-0000-0000-0000080A0000}"/>
    <cellStyle name="Note 10 2" xfId="2568" xr:uid="{00000000-0005-0000-0000-0000090A0000}"/>
    <cellStyle name="Note 11" xfId="2569" xr:uid="{00000000-0005-0000-0000-00000A0A0000}"/>
    <cellStyle name="Note 11 2" xfId="2570" xr:uid="{00000000-0005-0000-0000-00000B0A0000}"/>
    <cellStyle name="Note 12" xfId="2571" xr:uid="{00000000-0005-0000-0000-00000C0A0000}"/>
    <cellStyle name="Note 12 2" xfId="2572" xr:uid="{00000000-0005-0000-0000-00000D0A0000}"/>
    <cellStyle name="Note 13" xfId="2573" xr:uid="{00000000-0005-0000-0000-00000E0A0000}"/>
    <cellStyle name="Note 13 2" xfId="2574" xr:uid="{00000000-0005-0000-0000-00000F0A0000}"/>
    <cellStyle name="Note 14" xfId="2575" xr:uid="{00000000-0005-0000-0000-0000100A0000}"/>
    <cellStyle name="Note 14 2" xfId="2576" xr:uid="{00000000-0005-0000-0000-0000110A0000}"/>
    <cellStyle name="Note 15" xfId="2577" xr:uid="{00000000-0005-0000-0000-0000120A0000}"/>
    <cellStyle name="Note 15 2" xfId="2578" xr:uid="{00000000-0005-0000-0000-0000130A0000}"/>
    <cellStyle name="Note 15 3" xfId="2579" xr:uid="{00000000-0005-0000-0000-0000140A0000}"/>
    <cellStyle name="Note 15 4" xfId="2580" xr:uid="{00000000-0005-0000-0000-0000150A0000}"/>
    <cellStyle name="Note 15 5" xfId="2581" xr:uid="{00000000-0005-0000-0000-0000160A0000}"/>
    <cellStyle name="Note 16" xfId="2582" xr:uid="{00000000-0005-0000-0000-0000170A0000}"/>
    <cellStyle name="Note 16 2" xfId="2583" xr:uid="{00000000-0005-0000-0000-0000180A0000}"/>
    <cellStyle name="Note 16 3" xfId="2584" xr:uid="{00000000-0005-0000-0000-0000190A0000}"/>
    <cellStyle name="Note 16 4" xfId="2585" xr:uid="{00000000-0005-0000-0000-00001A0A0000}"/>
    <cellStyle name="Note 16 5" xfId="2586" xr:uid="{00000000-0005-0000-0000-00001B0A0000}"/>
    <cellStyle name="Note 17" xfId="2587" xr:uid="{00000000-0005-0000-0000-00001C0A0000}"/>
    <cellStyle name="Note 17 2" xfId="2588" xr:uid="{00000000-0005-0000-0000-00001D0A0000}"/>
    <cellStyle name="Note 17 3" xfId="2589" xr:uid="{00000000-0005-0000-0000-00001E0A0000}"/>
    <cellStyle name="Note 17 4" xfId="2590" xr:uid="{00000000-0005-0000-0000-00001F0A0000}"/>
    <cellStyle name="Note 17 5" xfId="2591" xr:uid="{00000000-0005-0000-0000-0000200A0000}"/>
    <cellStyle name="Note 18" xfId="2592" xr:uid="{00000000-0005-0000-0000-0000210A0000}"/>
    <cellStyle name="Note 18 2" xfId="2593" xr:uid="{00000000-0005-0000-0000-0000220A0000}"/>
    <cellStyle name="Note 18 3" xfId="2594" xr:uid="{00000000-0005-0000-0000-0000230A0000}"/>
    <cellStyle name="Note 18 4" xfId="2595" xr:uid="{00000000-0005-0000-0000-0000240A0000}"/>
    <cellStyle name="Note 18 5" xfId="2596" xr:uid="{00000000-0005-0000-0000-0000250A0000}"/>
    <cellStyle name="Note 19" xfId="2597" xr:uid="{00000000-0005-0000-0000-0000260A0000}"/>
    <cellStyle name="Note 19 2" xfId="2598" xr:uid="{00000000-0005-0000-0000-0000270A0000}"/>
    <cellStyle name="Note 19 3" xfId="2599" xr:uid="{00000000-0005-0000-0000-0000280A0000}"/>
    <cellStyle name="Note 19 4" xfId="2600" xr:uid="{00000000-0005-0000-0000-0000290A0000}"/>
    <cellStyle name="Note 19 5" xfId="2601" xr:uid="{00000000-0005-0000-0000-00002A0A0000}"/>
    <cellStyle name="Note 2" xfId="2602" xr:uid="{00000000-0005-0000-0000-00002B0A0000}"/>
    <cellStyle name="Note 2 2" xfId="2603" xr:uid="{00000000-0005-0000-0000-00002C0A0000}"/>
    <cellStyle name="Note 2 2 2" xfId="2604" xr:uid="{00000000-0005-0000-0000-00002D0A0000}"/>
    <cellStyle name="Note 2 2 2 2" xfId="2605" xr:uid="{00000000-0005-0000-0000-00002E0A0000}"/>
    <cellStyle name="Note 2 2 3" xfId="2606" xr:uid="{00000000-0005-0000-0000-00002F0A0000}"/>
    <cellStyle name="Note 2 3" xfId="2607" xr:uid="{00000000-0005-0000-0000-0000300A0000}"/>
    <cellStyle name="Note 2 4" xfId="2608" xr:uid="{00000000-0005-0000-0000-0000310A0000}"/>
    <cellStyle name="Note 2 4 2" xfId="2609" xr:uid="{00000000-0005-0000-0000-0000320A0000}"/>
    <cellStyle name="Note 2 5" xfId="2610" xr:uid="{00000000-0005-0000-0000-0000330A0000}"/>
    <cellStyle name="Note 20" xfId="2611" xr:uid="{00000000-0005-0000-0000-0000340A0000}"/>
    <cellStyle name="Note 20 2" xfId="2612" xr:uid="{00000000-0005-0000-0000-0000350A0000}"/>
    <cellStyle name="Note 20 3" xfId="2613" xr:uid="{00000000-0005-0000-0000-0000360A0000}"/>
    <cellStyle name="Note 20 4" xfId="2614" xr:uid="{00000000-0005-0000-0000-0000370A0000}"/>
    <cellStyle name="Note 20 5" xfId="2615" xr:uid="{00000000-0005-0000-0000-0000380A0000}"/>
    <cellStyle name="Note 21" xfId="2616" xr:uid="{00000000-0005-0000-0000-0000390A0000}"/>
    <cellStyle name="Note 21 2" xfId="2617" xr:uid="{00000000-0005-0000-0000-00003A0A0000}"/>
    <cellStyle name="Note 21 3" xfId="2618" xr:uid="{00000000-0005-0000-0000-00003B0A0000}"/>
    <cellStyle name="Note 21 4" xfId="2619" xr:uid="{00000000-0005-0000-0000-00003C0A0000}"/>
    <cellStyle name="Note 21 5" xfId="2620" xr:uid="{00000000-0005-0000-0000-00003D0A0000}"/>
    <cellStyle name="Note 21 6" xfId="2621" xr:uid="{00000000-0005-0000-0000-00003E0A0000}"/>
    <cellStyle name="Note 21 7" xfId="2622" xr:uid="{00000000-0005-0000-0000-00003F0A0000}"/>
    <cellStyle name="Note 22" xfId="2623" xr:uid="{00000000-0005-0000-0000-0000400A0000}"/>
    <cellStyle name="Note 22 2" xfId="2624" xr:uid="{00000000-0005-0000-0000-0000410A0000}"/>
    <cellStyle name="Note 22 3" xfId="2625" xr:uid="{00000000-0005-0000-0000-0000420A0000}"/>
    <cellStyle name="Note 22 4" xfId="2626" xr:uid="{00000000-0005-0000-0000-0000430A0000}"/>
    <cellStyle name="Note 22 5" xfId="2627" xr:uid="{00000000-0005-0000-0000-0000440A0000}"/>
    <cellStyle name="Note 22 6" xfId="2628" xr:uid="{00000000-0005-0000-0000-0000450A0000}"/>
    <cellStyle name="Note 22 7" xfId="2629" xr:uid="{00000000-0005-0000-0000-0000460A0000}"/>
    <cellStyle name="Note 23" xfId="2630" xr:uid="{00000000-0005-0000-0000-0000470A0000}"/>
    <cellStyle name="Note 23 2" xfId="2631" xr:uid="{00000000-0005-0000-0000-0000480A0000}"/>
    <cellStyle name="Note 23 3" xfId="2632" xr:uid="{00000000-0005-0000-0000-0000490A0000}"/>
    <cellStyle name="Note 23 4" xfId="2633" xr:uid="{00000000-0005-0000-0000-00004A0A0000}"/>
    <cellStyle name="Note 23 5" xfId="2634" xr:uid="{00000000-0005-0000-0000-00004B0A0000}"/>
    <cellStyle name="Note 23 6" xfId="2635" xr:uid="{00000000-0005-0000-0000-00004C0A0000}"/>
    <cellStyle name="Note 23 7" xfId="2636" xr:uid="{00000000-0005-0000-0000-00004D0A0000}"/>
    <cellStyle name="Note 24" xfId="2637" xr:uid="{00000000-0005-0000-0000-00004E0A0000}"/>
    <cellStyle name="Note 24 2" xfId="2638" xr:uid="{00000000-0005-0000-0000-00004F0A0000}"/>
    <cellStyle name="Note 24 3" xfId="2639" xr:uid="{00000000-0005-0000-0000-0000500A0000}"/>
    <cellStyle name="Note 24 4" xfId="2640" xr:uid="{00000000-0005-0000-0000-0000510A0000}"/>
    <cellStyle name="Note 24 5" xfId="2641" xr:uid="{00000000-0005-0000-0000-0000520A0000}"/>
    <cellStyle name="Note 24 6" xfId="2642" xr:uid="{00000000-0005-0000-0000-0000530A0000}"/>
    <cellStyle name="Note 24 7" xfId="2643" xr:uid="{00000000-0005-0000-0000-0000540A0000}"/>
    <cellStyle name="Note 25" xfId="2644" xr:uid="{00000000-0005-0000-0000-0000550A0000}"/>
    <cellStyle name="Note 25 2" xfId="2645" xr:uid="{00000000-0005-0000-0000-0000560A0000}"/>
    <cellStyle name="Note 25 3" xfId="2646" xr:uid="{00000000-0005-0000-0000-0000570A0000}"/>
    <cellStyle name="Note 25 4" xfId="2647" xr:uid="{00000000-0005-0000-0000-0000580A0000}"/>
    <cellStyle name="Note 25 5" xfId="2648" xr:uid="{00000000-0005-0000-0000-0000590A0000}"/>
    <cellStyle name="Note 26" xfId="2649" xr:uid="{00000000-0005-0000-0000-00005A0A0000}"/>
    <cellStyle name="Note 26 2" xfId="2650" xr:uid="{00000000-0005-0000-0000-00005B0A0000}"/>
    <cellStyle name="Note 26 3" xfId="2651" xr:uid="{00000000-0005-0000-0000-00005C0A0000}"/>
    <cellStyle name="Note 26 4" xfId="2652" xr:uid="{00000000-0005-0000-0000-00005D0A0000}"/>
    <cellStyle name="Note 26 5" xfId="2653" xr:uid="{00000000-0005-0000-0000-00005E0A0000}"/>
    <cellStyle name="Note 27" xfId="2654" xr:uid="{00000000-0005-0000-0000-00005F0A0000}"/>
    <cellStyle name="Note 27 2" xfId="2655" xr:uid="{00000000-0005-0000-0000-0000600A0000}"/>
    <cellStyle name="Note 27 3" xfId="2656" xr:uid="{00000000-0005-0000-0000-0000610A0000}"/>
    <cellStyle name="Note 27 4" xfId="2657" xr:uid="{00000000-0005-0000-0000-0000620A0000}"/>
    <cellStyle name="Note 27 5" xfId="2658" xr:uid="{00000000-0005-0000-0000-0000630A0000}"/>
    <cellStyle name="Note 28" xfId="2659" xr:uid="{00000000-0005-0000-0000-0000640A0000}"/>
    <cellStyle name="Note 28 2" xfId="2660" xr:uid="{00000000-0005-0000-0000-0000650A0000}"/>
    <cellStyle name="Note 28 3" xfId="2661" xr:uid="{00000000-0005-0000-0000-0000660A0000}"/>
    <cellStyle name="Note 28 4" xfId="2662" xr:uid="{00000000-0005-0000-0000-0000670A0000}"/>
    <cellStyle name="Note 28 5" xfId="2663" xr:uid="{00000000-0005-0000-0000-0000680A0000}"/>
    <cellStyle name="Note 29" xfId="2664" xr:uid="{00000000-0005-0000-0000-0000690A0000}"/>
    <cellStyle name="Note 29 2" xfId="2665" xr:uid="{00000000-0005-0000-0000-00006A0A0000}"/>
    <cellStyle name="Note 29 3" xfId="2666" xr:uid="{00000000-0005-0000-0000-00006B0A0000}"/>
    <cellStyle name="Note 29 4" xfId="2667" xr:uid="{00000000-0005-0000-0000-00006C0A0000}"/>
    <cellStyle name="Note 29 5" xfId="2668" xr:uid="{00000000-0005-0000-0000-00006D0A0000}"/>
    <cellStyle name="Note 3" xfId="2669" xr:uid="{00000000-0005-0000-0000-00006E0A0000}"/>
    <cellStyle name="Note 3 2" xfId="2670" xr:uid="{00000000-0005-0000-0000-00006F0A0000}"/>
    <cellStyle name="Note 30" xfId="2671" xr:uid="{00000000-0005-0000-0000-0000700A0000}"/>
    <cellStyle name="Note 30 2" xfId="2672" xr:uid="{00000000-0005-0000-0000-0000710A0000}"/>
    <cellStyle name="Note 30 3" xfId="2673" xr:uid="{00000000-0005-0000-0000-0000720A0000}"/>
    <cellStyle name="Note 30 4" xfId="2674" xr:uid="{00000000-0005-0000-0000-0000730A0000}"/>
    <cellStyle name="Note 30 5" xfId="2675" xr:uid="{00000000-0005-0000-0000-0000740A0000}"/>
    <cellStyle name="Note 31" xfId="2676" xr:uid="{00000000-0005-0000-0000-0000750A0000}"/>
    <cellStyle name="Note 31 2" xfId="2677" xr:uid="{00000000-0005-0000-0000-0000760A0000}"/>
    <cellStyle name="Note 31 3" xfId="2678" xr:uid="{00000000-0005-0000-0000-0000770A0000}"/>
    <cellStyle name="Note 31 4" xfId="2679" xr:uid="{00000000-0005-0000-0000-0000780A0000}"/>
    <cellStyle name="Note 31 5" xfId="2680" xr:uid="{00000000-0005-0000-0000-0000790A0000}"/>
    <cellStyle name="Note 31 6" xfId="2681" xr:uid="{00000000-0005-0000-0000-00007A0A0000}"/>
    <cellStyle name="Note 31 7" xfId="2682" xr:uid="{00000000-0005-0000-0000-00007B0A0000}"/>
    <cellStyle name="Note 32" xfId="2683" xr:uid="{00000000-0005-0000-0000-00007C0A0000}"/>
    <cellStyle name="Note 32 2" xfId="2684" xr:uid="{00000000-0005-0000-0000-00007D0A0000}"/>
    <cellStyle name="Note 32 3" xfId="2685" xr:uid="{00000000-0005-0000-0000-00007E0A0000}"/>
    <cellStyle name="Note 32 4" xfId="2686" xr:uid="{00000000-0005-0000-0000-00007F0A0000}"/>
    <cellStyle name="Note 32 5" xfId="2687" xr:uid="{00000000-0005-0000-0000-0000800A0000}"/>
    <cellStyle name="Note 32 6" xfId="2688" xr:uid="{00000000-0005-0000-0000-0000810A0000}"/>
    <cellStyle name="Note 32 7" xfId="2689" xr:uid="{00000000-0005-0000-0000-0000820A0000}"/>
    <cellStyle name="Note 33" xfId="2690" xr:uid="{00000000-0005-0000-0000-0000830A0000}"/>
    <cellStyle name="Note 33 2" xfId="2691" xr:uid="{00000000-0005-0000-0000-0000840A0000}"/>
    <cellStyle name="Note 33 3" xfId="2692" xr:uid="{00000000-0005-0000-0000-0000850A0000}"/>
    <cellStyle name="Note 33 4" xfId="2693" xr:uid="{00000000-0005-0000-0000-0000860A0000}"/>
    <cellStyle name="Note 33 5" xfId="2694" xr:uid="{00000000-0005-0000-0000-0000870A0000}"/>
    <cellStyle name="Note 33 6" xfId="2695" xr:uid="{00000000-0005-0000-0000-0000880A0000}"/>
    <cellStyle name="Note 33 7" xfId="2696" xr:uid="{00000000-0005-0000-0000-0000890A0000}"/>
    <cellStyle name="Note 34" xfId="2697" xr:uid="{00000000-0005-0000-0000-00008A0A0000}"/>
    <cellStyle name="Note 34 2" xfId="2698" xr:uid="{00000000-0005-0000-0000-00008B0A0000}"/>
    <cellStyle name="Note 34 3" xfId="2699" xr:uid="{00000000-0005-0000-0000-00008C0A0000}"/>
    <cellStyle name="Note 34 4" xfId="2700" xr:uid="{00000000-0005-0000-0000-00008D0A0000}"/>
    <cellStyle name="Note 34 5" xfId="2701" xr:uid="{00000000-0005-0000-0000-00008E0A0000}"/>
    <cellStyle name="Note 34 6" xfId="2702" xr:uid="{00000000-0005-0000-0000-00008F0A0000}"/>
    <cellStyle name="Note 34 7" xfId="2703" xr:uid="{00000000-0005-0000-0000-0000900A0000}"/>
    <cellStyle name="Note 35" xfId="2704" xr:uid="{00000000-0005-0000-0000-0000910A0000}"/>
    <cellStyle name="Note 35 2" xfId="2705" xr:uid="{00000000-0005-0000-0000-0000920A0000}"/>
    <cellStyle name="Note 35 3" xfId="2706" xr:uid="{00000000-0005-0000-0000-0000930A0000}"/>
    <cellStyle name="Note 35 4" xfId="2707" xr:uid="{00000000-0005-0000-0000-0000940A0000}"/>
    <cellStyle name="Note 35 5" xfId="2708" xr:uid="{00000000-0005-0000-0000-0000950A0000}"/>
    <cellStyle name="Note 35 6" xfId="2709" xr:uid="{00000000-0005-0000-0000-0000960A0000}"/>
    <cellStyle name="Note 35 7" xfId="2710" xr:uid="{00000000-0005-0000-0000-0000970A0000}"/>
    <cellStyle name="Note 36" xfId="2711" xr:uid="{00000000-0005-0000-0000-0000980A0000}"/>
    <cellStyle name="Note 36 2" xfId="2712" xr:uid="{00000000-0005-0000-0000-0000990A0000}"/>
    <cellStyle name="Note 36 3" xfId="2713" xr:uid="{00000000-0005-0000-0000-00009A0A0000}"/>
    <cellStyle name="Note 36 4" xfId="2714" xr:uid="{00000000-0005-0000-0000-00009B0A0000}"/>
    <cellStyle name="Note 36 5" xfId="2715" xr:uid="{00000000-0005-0000-0000-00009C0A0000}"/>
    <cellStyle name="Note 36 6" xfId="2716" xr:uid="{00000000-0005-0000-0000-00009D0A0000}"/>
    <cellStyle name="Note 36 7" xfId="2717" xr:uid="{00000000-0005-0000-0000-00009E0A0000}"/>
    <cellStyle name="Note 37" xfId="2718" xr:uid="{00000000-0005-0000-0000-00009F0A0000}"/>
    <cellStyle name="Note 37 2" xfId="2719" xr:uid="{00000000-0005-0000-0000-0000A00A0000}"/>
    <cellStyle name="Note 37 3" xfId="2720" xr:uid="{00000000-0005-0000-0000-0000A10A0000}"/>
    <cellStyle name="Note 37 4" xfId="2721" xr:uid="{00000000-0005-0000-0000-0000A20A0000}"/>
    <cellStyle name="Note 37 5" xfId="2722" xr:uid="{00000000-0005-0000-0000-0000A30A0000}"/>
    <cellStyle name="Note 37 6" xfId="2723" xr:uid="{00000000-0005-0000-0000-0000A40A0000}"/>
    <cellStyle name="Note 37 7" xfId="2724" xr:uid="{00000000-0005-0000-0000-0000A50A0000}"/>
    <cellStyle name="Note 38" xfId="2725" xr:uid="{00000000-0005-0000-0000-0000A60A0000}"/>
    <cellStyle name="Note 38 2" xfId="2726" xr:uid="{00000000-0005-0000-0000-0000A70A0000}"/>
    <cellStyle name="Note 38 3" xfId="2727" xr:uid="{00000000-0005-0000-0000-0000A80A0000}"/>
    <cellStyle name="Note 38 4" xfId="2728" xr:uid="{00000000-0005-0000-0000-0000A90A0000}"/>
    <cellStyle name="Note 38 5" xfId="2729" xr:uid="{00000000-0005-0000-0000-0000AA0A0000}"/>
    <cellStyle name="Note 38 6" xfId="2730" xr:uid="{00000000-0005-0000-0000-0000AB0A0000}"/>
    <cellStyle name="Note 38 7" xfId="2731" xr:uid="{00000000-0005-0000-0000-0000AC0A0000}"/>
    <cellStyle name="Note 39" xfId="2732" xr:uid="{00000000-0005-0000-0000-0000AD0A0000}"/>
    <cellStyle name="Note 4" xfId="2733" xr:uid="{00000000-0005-0000-0000-0000AE0A0000}"/>
    <cellStyle name="Note 4 2" xfId="2734" xr:uid="{00000000-0005-0000-0000-0000AF0A0000}"/>
    <cellStyle name="Note 40" xfId="2735" xr:uid="{00000000-0005-0000-0000-0000B00A0000}"/>
    <cellStyle name="Note 41" xfId="2736" xr:uid="{00000000-0005-0000-0000-0000B10A0000}"/>
    <cellStyle name="Note 42" xfId="2737" xr:uid="{00000000-0005-0000-0000-0000B20A0000}"/>
    <cellStyle name="Note 43" xfId="2738" xr:uid="{00000000-0005-0000-0000-0000B30A0000}"/>
    <cellStyle name="Note 5" xfId="2739" xr:uid="{00000000-0005-0000-0000-0000B40A0000}"/>
    <cellStyle name="Note 5 2" xfId="2740" xr:uid="{00000000-0005-0000-0000-0000B50A0000}"/>
    <cellStyle name="Note 6" xfId="2741" xr:uid="{00000000-0005-0000-0000-0000B60A0000}"/>
    <cellStyle name="Note 6 2" xfId="2742" xr:uid="{00000000-0005-0000-0000-0000B70A0000}"/>
    <cellStyle name="Note 7" xfId="2743" xr:uid="{00000000-0005-0000-0000-0000B80A0000}"/>
    <cellStyle name="Note 8" xfId="2744" xr:uid="{00000000-0005-0000-0000-0000B90A0000}"/>
    <cellStyle name="Note 9" xfId="2745" xr:uid="{00000000-0005-0000-0000-0000BA0A0000}"/>
    <cellStyle name="OBI_ColHeader" xfId="2746" xr:uid="{00000000-0005-0000-0000-0000BB0A0000}"/>
    <cellStyle name="Output 10" xfId="2747" xr:uid="{00000000-0005-0000-0000-0000BC0A0000}"/>
    <cellStyle name="Output 11" xfId="2748" xr:uid="{00000000-0005-0000-0000-0000BD0A0000}"/>
    <cellStyle name="Output 12" xfId="2749" xr:uid="{00000000-0005-0000-0000-0000BE0A0000}"/>
    <cellStyle name="Output 13" xfId="2750" xr:uid="{00000000-0005-0000-0000-0000BF0A0000}"/>
    <cellStyle name="Output 14" xfId="2751" xr:uid="{00000000-0005-0000-0000-0000C00A0000}"/>
    <cellStyle name="Output 15" xfId="2752" xr:uid="{00000000-0005-0000-0000-0000C10A0000}"/>
    <cellStyle name="Output 16" xfId="2753" xr:uid="{00000000-0005-0000-0000-0000C20A0000}"/>
    <cellStyle name="Output 17" xfId="2754" xr:uid="{00000000-0005-0000-0000-0000C30A0000}"/>
    <cellStyle name="Output 2" xfId="2755" xr:uid="{00000000-0005-0000-0000-0000C40A0000}"/>
    <cellStyle name="Output 2 2" xfId="2756" xr:uid="{00000000-0005-0000-0000-0000C50A0000}"/>
    <cellStyle name="Output 2 3" xfId="2757" xr:uid="{00000000-0005-0000-0000-0000C60A0000}"/>
    <cellStyle name="Output 2 4" xfId="2758" xr:uid="{00000000-0005-0000-0000-0000C70A0000}"/>
    <cellStyle name="Output 2 5" xfId="2759" xr:uid="{00000000-0005-0000-0000-0000C80A0000}"/>
    <cellStyle name="Output 2 6" xfId="2760" xr:uid="{00000000-0005-0000-0000-0000C90A0000}"/>
    <cellStyle name="Output 3" xfId="2761" xr:uid="{00000000-0005-0000-0000-0000CA0A0000}"/>
    <cellStyle name="Output 4" xfId="2762" xr:uid="{00000000-0005-0000-0000-0000CB0A0000}"/>
    <cellStyle name="Output 5" xfId="2763" xr:uid="{00000000-0005-0000-0000-0000CC0A0000}"/>
    <cellStyle name="Output 6" xfId="2764" xr:uid="{00000000-0005-0000-0000-0000CD0A0000}"/>
    <cellStyle name="Output 7" xfId="2765" xr:uid="{00000000-0005-0000-0000-0000CE0A0000}"/>
    <cellStyle name="Output 8" xfId="2766" xr:uid="{00000000-0005-0000-0000-0000CF0A0000}"/>
    <cellStyle name="Output 9" xfId="2767" xr:uid="{00000000-0005-0000-0000-0000D00A0000}"/>
    <cellStyle name="Percent" xfId="2923" builtinId="5"/>
    <cellStyle name="Percent 10" xfId="2768" xr:uid="{00000000-0005-0000-0000-0000D20A0000}"/>
    <cellStyle name="Percent 2" xfId="2769" xr:uid="{00000000-0005-0000-0000-0000D30A0000}"/>
    <cellStyle name="Percent 2 2" xfId="2770" xr:uid="{00000000-0005-0000-0000-0000D40A0000}"/>
    <cellStyle name="Percent 2 2 2" xfId="2771" xr:uid="{00000000-0005-0000-0000-0000D50A0000}"/>
    <cellStyle name="Percent 2 2 2 2" xfId="2772" xr:uid="{00000000-0005-0000-0000-0000D60A0000}"/>
    <cellStyle name="Percent 2 2 3" xfId="2773" xr:uid="{00000000-0005-0000-0000-0000D70A0000}"/>
    <cellStyle name="Percent 2 2 4" xfId="2774" xr:uid="{00000000-0005-0000-0000-0000D80A0000}"/>
    <cellStyle name="Percent 2 2 5" xfId="2775" xr:uid="{00000000-0005-0000-0000-0000D90A0000}"/>
    <cellStyle name="Percent 2 3" xfId="2776" xr:uid="{00000000-0005-0000-0000-0000DA0A0000}"/>
    <cellStyle name="Percent 2 4" xfId="2777" xr:uid="{00000000-0005-0000-0000-0000DB0A0000}"/>
    <cellStyle name="Percent 3" xfId="2778" xr:uid="{00000000-0005-0000-0000-0000DC0A0000}"/>
    <cellStyle name="Percent 3 2" xfId="2779" xr:uid="{00000000-0005-0000-0000-0000DD0A0000}"/>
    <cellStyle name="Percent 3 2 2" xfId="2780" xr:uid="{00000000-0005-0000-0000-0000DE0A0000}"/>
    <cellStyle name="Percent 3 2 2 2" xfId="2781" xr:uid="{00000000-0005-0000-0000-0000DF0A0000}"/>
    <cellStyle name="Percent 3 2 3" xfId="2782" xr:uid="{00000000-0005-0000-0000-0000E00A0000}"/>
    <cellStyle name="Percent 3 3" xfId="2783" xr:uid="{00000000-0005-0000-0000-0000E10A0000}"/>
    <cellStyle name="Percent 3 4" xfId="2784" xr:uid="{00000000-0005-0000-0000-0000E20A0000}"/>
    <cellStyle name="Percent 3 5" xfId="2785" xr:uid="{00000000-0005-0000-0000-0000E30A0000}"/>
    <cellStyle name="Percent 4" xfId="2786" xr:uid="{00000000-0005-0000-0000-0000E40A0000}"/>
    <cellStyle name="Percent 4 2" xfId="2787" xr:uid="{00000000-0005-0000-0000-0000E50A0000}"/>
    <cellStyle name="Percent 4 3" xfId="2788" xr:uid="{00000000-0005-0000-0000-0000E60A0000}"/>
    <cellStyle name="Percent 4 4" xfId="2789" xr:uid="{00000000-0005-0000-0000-0000E70A0000}"/>
    <cellStyle name="Percent 4 5" xfId="2790" xr:uid="{00000000-0005-0000-0000-0000E80A0000}"/>
    <cellStyle name="Percent 5" xfId="2791" xr:uid="{00000000-0005-0000-0000-0000E90A0000}"/>
    <cellStyle name="Percent 5 2" xfId="2792" xr:uid="{00000000-0005-0000-0000-0000EA0A0000}"/>
    <cellStyle name="Percent 5 2 2" xfId="2793" xr:uid="{00000000-0005-0000-0000-0000EB0A0000}"/>
    <cellStyle name="Percent 5 3" xfId="2794" xr:uid="{00000000-0005-0000-0000-0000EC0A0000}"/>
    <cellStyle name="Percent 5 4" xfId="2795" xr:uid="{00000000-0005-0000-0000-0000ED0A0000}"/>
    <cellStyle name="Percent 5 5" xfId="2796" xr:uid="{00000000-0005-0000-0000-0000EE0A0000}"/>
    <cellStyle name="Percent 5 6" xfId="2797" xr:uid="{00000000-0005-0000-0000-0000EF0A0000}"/>
    <cellStyle name="Percent 6" xfId="2798" xr:uid="{00000000-0005-0000-0000-0000F00A0000}"/>
    <cellStyle name="Percent 7" xfId="2799" xr:uid="{00000000-0005-0000-0000-0000F10A0000}"/>
    <cellStyle name="Percent 8" xfId="2800" xr:uid="{00000000-0005-0000-0000-0000F20A0000}"/>
    <cellStyle name="Percent 9" xfId="2801" xr:uid="{00000000-0005-0000-0000-0000F30A0000}"/>
    <cellStyle name="PSChar" xfId="2802" xr:uid="{00000000-0005-0000-0000-0000F40A0000}"/>
    <cellStyle name="PSDate" xfId="2803" xr:uid="{00000000-0005-0000-0000-0000F50A0000}"/>
    <cellStyle name="PSDec" xfId="2804" xr:uid="{00000000-0005-0000-0000-0000F60A0000}"/>
    <cellStyle name="PSdesc" xfId="2805" xr:uid="{00000000-0005-0000-0000-0000F70A0000}"/>
    <cellStyle name="PSdesc 2" xfId="2806" xr:uid="{00000000-0005-0000-0000-0000F80A0000}"/>
    <cellStyle name="PSHeading" xfId="2807" xr:uid="{00000000-0005-0000-0000-0000F90A0000}"/>
    <cellStyle name="PSInt" xfId="2808" xr:uid="{00000000-0005-0000-0000-0000FA0A0000}"/>
    <cellStyle name="PSSpacer" xfId="2809" xr:uid="{00000000-0005-0000-0000-0000FB0A0000}"/>
    <cellStyle name="PStest" xfId="2810" xr:uid="{00000000-0005-0000-0000-0000FC0A0000}"/>
    <cellStyle name="PStest 2" xfId="2811" xr:uid="{00000000-0005-0000-0000-0000FD0A0000}"/>
    <cellStyle name="R00A" xfId="2812" xr:uid="{00000000-0005-0000-0000-0000FE0A0000}"/>
    <cellStyle name="R00B" xfId="2813" xr:uid="{00000000-0005-0000-0000-0000FF0A0000}"/>
    <cellStyle name="R00L" xfId="2814" xr:uid="{00000000-0005-0000-0000-0000000B0000}"/>
    <cellStyle name="R01A" xfId="2815" xr:uid="{00000000-0005-0000-0000-0000010B0000}"/>
    <cellStyle name="R01B" xfId="2816" xr:uid="{00000000-0005-0000-0000-0000020B0000}"/>
    <cellStyle name="R01H" xfId="2817" xr:uid="{00000000-0005-0000-0000-0000030B0000}"/>
    <cellStyle name="R01L" xfId="2818" xr:uid="{00000000-0005-0000-0000-0000040B0000}"/>
    <cellStyle name="R02A" xfId="2819" xr:uid="{00000000-0005-0000-0000-0000050B0000}"/>
    <cellStyle name="R02B" xfId="2820" xr:uid="{00000000-0005-0000-0000-0000060B0000}"/>
    <cellStyle name="R02B 2" xfId="2821" xr:uid="{00000000-0005-0000-0000-0000070B0000}"/>
    <cellStyle name="R02H" xfId="2822" xr:uid="{00000000-0005-0000-0000-0000080B0000}"/>
    <cellStyle name="R02L" xfId="2823" xr:uid="{00000000-0005-0000-0000-0000090B0000}"/>
    <cellStyle name="R03A" xfId="2824" xr:uid="{00000000-0005-0000-0000-00000A0B0000}"/>
    <cellStyle name="R03B" xfId="2825" xr:uid="{00000000-0005-0000-0000-00000B0B0000}"/>
    <cellStyle name="R03B 2" xfId="2826" xr:uid="{00000000-0005-0000-0000-00000C0B0000}"/>
    <cellStyle name="R03H" xfId="2827" xr:uid="{00000000-0005-0000-0000-00000D0B0000}"/>
    <cellStyle name="R03L" xfId="2828" xr:uid="{00000000-0005-0000-0000-00000E0B0000}"/>
    <cellStyle name="R04A" xfId="2829" xr:uid="{00000000-0005-0000-0000-00000F0B0000}"/>
    <cellStyle name="R04B" xfId="2830" xr:uid="{00000000-0005-0000-0000-0000100B0000}"/>
    <cellStyle name="R04B 2" xfId="2831" xr:uid="{00000000-0005-0000-0000-0000110B0000}"/>
    <cellStyle name="R04H" xfId="2832" xr:uid="{00000000-0005-0000-0000-0000120B0000}"/>
    <cellStyle name="R04L" xfId="2833" xr:uid="{00000000-0005-0000-0000-0000130B0000}"/>
    <cellStyle name="R05A" xfId="2834" xr:uid="{00000000-0005-0000-0000-0000140B0000}"/>
    <cellStyle name="R05B" xfId="2835" xr:uid="{00000000-0005-0000-0000-0000150B0000}"/>
    <cellStyle name="R05B 2" xfId="2836" xr:uid="{00000000-0005-0000-0000-0000160B0000}"/>
    <cellStyle name="R05H" xfId="2837" xr:uid="{00000000-0005-0000-0000-0000170B0000}"/>
    <cellStyle name="R05L" xfId="2838" xr:uid="{00000000-0005-0000-0000-0000180B0000}"/>
    <cellStyle name="R05L 2" xfId="2839" xr:uid="{00000000-0005-0000-0000-0000190B0000}"/>
    <cellStyle name="R06A" xfId="2840" xr:uid="{00000000-0005-0000-0000-00001A0B0000}"/>
    <cellStyle name="R06B" xfId="2841" xr:uid="{00000000-0005-0000-0000-00001B0B0000}"/>
    <cellStyle name="R06B 2" xfId="2842" xr:uid="{00000000-0005-0000-0000-00001C0B0000}"/>
    <cellStyle name="R06H" xfId="2843" xr:uid="{00000000-0005-0000-0000-00001D0B0000}"/>
    <cellStyle name="R06L" xfId="2844" xr:uid="{00000000-0005-0000-0000-00001E0B0000}"/>
    <cellStyle name="R07A" xfId="2845" xr:uid="{00000000-0005-0000-0000-00001F0B0000}"/>
    <cellStyle name="R07B" xfId="2846" xr:uid="{00000000-0005-0000-0000-0000200B0000}"/>
    <cellStyle name="R07B 2" xfId="2847" xr:uid="{00000000-0005-0000-0000-0000210B0000}"/>
    <cellStyle name="R07H" xfId="2848" xr:uid="{00000000-0005-0000-0000-0000220B0000}"/>
    <cellStyle name="R07L" xfId="2849" xr:uid="{00000000-0005-0000-0000-0000230B0000}"/>
    <cellStyle name="Style 1" xfId="2850" xr:uid="{00000000-0005-0000-0000-0000240B0000}"/>
    <cellStyle name="Style 1 2" xfId="2851" xr:uid="{00000000-0005-0000-0000-0000250B0000}"/>
    <cellStyle name="Style 1 3" xfId="2852" xr:uid="{00000000-0005-0000-0000-0000260B0000}"/>
    <cellStyle name="Style 1 4" xfId="2853" xr:uid="{00000000-0005-0000-0000-0000270B0000}"/>
    <cellStyle name="Style 1 5" xfId="2854" xr:uid="{00000000-0005-0000-0000-0000280B0000}"/>
    <cellStyle name="Style 1 6" xfId="2855" xr:uid="{00000000-0005-0000-0000-0000290B0000}"/>
    <cellStyle name="Style 1 7" xfId="2856" xr:uid="{00000000-0005-0000-0000-00002A0B0000}"/>
    <cellStyle name="Title 10" xfId="2857" xr:uid="{00000000-0005-0000-0000-00002B0B0000}"/>
    <cellStyle name="Title 11" xfId="2858" xr:uid="{00000000-0005-0000-0000-00002C0B0000}"/>
    <cellStyle name="Title 12" xfId="2859" xr:uid="{00000000-0005-0000-0000-00002D0B0000}"/>
    <cellStyle name="Title 13" xfId="2860" xr:uid="{00000000-0005-0000-0000-00002E0B0000}"/>
    <cellStyle name="Title 14" xfId="2861" xr:uid="{00000000-0005-0000-0000-00002F0B0000}"/>
    <cellStyle name="Title 15" xfId="2862" xr:uid="{00000000-0005-0000-0000-0000300B0000}"/>
    <cellStyle name="Title 16" xfId="2863" xr:uid="{00000000-0005-0000-0000-0000310B0000}"/>
    <cellStyle name="Title 17" xfId="2864" xr:uid="{00000000-0005-0000-0000-0000320B0000}"/>
    <cellStyle name="Title 2" xfId="2865" xr:uid="{00000000-0005-0000-0000-0000330B0000}"/>
    <cellStyle name="Title 2 2" xfId="2866" xr:uid="{00000000-0005-0000-0000-0000340B0000}"/>
    <cellStyle name="Title 2 3" xfId="2867" xr:uid="{00000000-0005-0000-0000-0000350B0000}"/>
    <cellStyle name="Title 2 4" xfId="2868" xr:uid="{00000000-0005-0000-0000-0000360B0000}"/>
    <cellStyle name="Title 2 5" xfId="2869" xr:uid="{00000000-0005-0000-0000-0000370B0000}"/>
    <cellStyle name="Title 2 6" xfId="2870" xr:uid="{00000000-0005-0000-0000-0000380B0000}"/>
    <cellStyle name="Title 3" xfId="2871" xr:uid="{00000000-0005-0000-0000-0000390B0000}"/>
    <cellStyle name="Title 4" xfId="2872" xr:uid="{00000000-0005-0000-0000-00003A0B0000}"/>
    <cellStyle name="Title 5" xfId="2873" xr:uid="{00000000-0005-0000-0000-00003B0B0000}"/>
    <cellStyle name="Title 6" xfId="2874" xr:uid="{00000000-0005-0000-0000-00003C0B0000}"/>
    <cellStyle name="Title 7" xfId="2875" xr:uid="{00000000-0005-0000-0000-00003D0B0000}"/>
    <cellStyle name="Title 8" xfId="2876" xr:uid="{00000000-0005-0000-0000-00003E0B0000}"/>
    <cellStyle name="Title 9" xfId="2877" xr:uid="{00000000-0005-0000-0000-00003F0B0000}"/>
    <cellStyle name="Total 10" xfId="2878" xr:uid="{00000000-0005-0000-0000-0000400B0000}"/>
    <cellStyle name="Total 11" xfId="2879" xr:uid="{00000000-0005-0000-0000-0000410B0000}"/>
    <cellStyle name="Total 12" xfId="2880" xr:uid="{00000000-0005-0000-0000-0000420B0000}"/>
    <cellStyle name="Total 13" xfId="2881" xr:uid="{00000000-0005-0000-0000-0000430B0000}"/>
    <cellStyle name="Total 14" xfId="2882" xr:uid="{00000000-0005-0000-0000-0000440B0000}"/>
    <cellStyle name="Total 15" xfId="2883" xr:uid="{00000000-0005-0000-0000-0000450B0000}"/>
    <cellStyle name="Total 16" xfId="2884" xr:uid="{00000000-0005-0000-0000-0000460B0000}"/>
    <cellStyle name="Total 17" xfId="2885" xr:uid="{00000000-0005-0000-0000-0000470B0000}"/>
    <cellStyle name="Total 2" xfId="2886" xr:uid="{00000000-0005-0000-0000-0000480B0000}"/>
    <cellStyle name="Total 2 2" xfId="2887" xr:uid="{00000000-0005-0000-0000-0000490B0000}"/>
    <cellStyle name="Total 2 2 2" xfId="2888" xr:uid="{00000000-0005-0000-0000-00004A0B0000}"/>
    <cellStyle name="Total 2 3" xfId="2889" xr:uid="{00000000-0005-0000-0000-00004B0B0000}"/>
    <cellStyle name="Total 2 3 2" xfId="2890" xr:uid="{00000000-0005-0000-0000-00004C0B0000}"/>
    <cellStyle name="Total 2 4" xfId="2891" xr:uid="{00000000-0005-0000-0000-00004D0B0000}"/>
    <cellStyle name="Total 2 5" xfId="2892" xr:uid="{00000000-0005-0000-0000-00004E0B0000}"/>
    <cellStyle name="Total 2 6" xfId="2893" xr:uid="{00000000-0005-0000-0000-00004F0B0000}"/>
    <cellStyle name="Total 3" xfId="2894" xr:uid="{00000000-0005-0000-0000-0000500B0000}"/>
    <cellStyle name="Total 4" xfId="2895" xr:uid="{00000000-0005-0000-0000-0000510B0000}"/>
    <cellStyle name="Total 5" xfId="2896" xr:uid="{00000000-0005-0000-0000-0000520B0000}"/>
    <cellStyle name="Total 6" xfId="2897" xr:uid="{00000000-0005-0000-0000-0000530B0000}"/>
    <cellStyle name="Total 7" xfId="2898" xr:uid="{00000000-0005-0000-0000-0000540B0000}"/>
    <cellStyle name="Total 8" xfId="2899" xr:uid="{00000000-0005-0000-0000-0000550B0000}"/>
    <cellStyle name="Total 9" xfId="2900" xr:uid="{00000000-0005-0000-0000-0000560B0000}"/>
    <cellStyle name="Warning Text 10" xfId="2901" xr:uid="{00000000-0005-0000-0000-0000570B0000}"/>
    <cellStyle name="Warning Text 11" xfId="2902" xr:uid="{00000000-0005-0000-0000-0000580B0000}"/>
    <cellStyle name="Warning Text 12" xfId="2903" xr:uid="{00000000-0005-0000-0000-0000590B0000}"/>
    <cellStyle name="Warning Text 13" xfId="2904" xr:uid="{00000000-0005-0000-0000-00005A0B0000}"/>
    <cellStyle name="Warning Text 14" xfId="2905" xr:uid="{00000000-0005-0000-0000-00005B0B0000}"/>
    <cellStyle name="Warning Text 15" xfId="2906" xr:uid="{00000000-0005-0000-0000-00005C0B0000}"/>
    <cellStyle name="Warning Text 16" xfId="2907" xr:uid="{00000000-0005-0000-0000-00005D0B0000}"/>
    <cellStyle name="Warning Text 17" xfId="2908" xr:uid="{00000000-0005-0000-0000-00005E0B0000}"/>
    <cellStyle name="Warning Text 2" xfId="2909" xr:uid="{00000000-0005-0000-0000-00005F0B0000}"/>
    <cellStyle name="Warning Text 2 2" xfId="2910" xr:uid="{00000000-0005-0000-0000-0000600B0000}"/>
    <cellStyle name="Warning Text 2 3" xfId="2911" xr:uid="{00000000-0005-0000-0000-0000610B0000}"/>
    <cellStyle name="Warning Text 2 4" xfId="2912" xr:uid="{00000000-0005-0000-0000-0000620B0000}"/>
    <cellStyle name="Warning Text 2 5" xfId="2913" xr:uid="{00000000-0005-0000-0000-0000630B0000}"/>
    <cellStyle name="Warning Text 2 6" xfId="2914" xr:uid="{00000000-0005-0000-0000-0000640B0000}"/>
    <cellStyle name="Warning Text 3" xfId="2915" xr:uid="{00000000-0005-0000-0000-0000650B0000}"/>
    <cellStyle name="Warning Text 4" xfId="2916" xr:uid="{00000000-0005-0000-0000-0000660B0000}"/>
    <cellStyle name="Warning Text 5" xfId="2917" xr:uid="{00000000-0005-0000-0000-0000670B0000}"/>
    <cellStyle name="Warning Text 6" xfId="2918" xr:uid="{00000000-0005-0000-0000-0000680B0000}"/>
    <cellStyle name="Warning Text 7" xfId="2919" xr:uid="{00000000-0005-0000-0000-0000690B0000}"/>
    <cellStyle name="Warning Text 8" xfId="2920" xr:uid="{00000000-0005-0000-0000-00006A0B0000}"/>
    <cellStyle name="Warning Text 9" xfId="2921" xr:uid="{00000000-0005-0000-0000-00006B0B0000}"/>
  </cellStyles>
  <dxfs count="54">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39994506668294322"/>
        </patternFill>
      </fill>
    </dxf>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m/d/yyyy"/>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mbria"/>
        <scheme val="major"/>
      </font>
      <fill>
        <patternFill patternType="solid">
          <fgColor indexed="64"/>
          <bgColor rgb="FFFFFF00"/>
        </patternFill>
      </fill>
      <alignment horizontal="center" vertical="center" textRotation="9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ill>
        <patternFill>
          <bgColor theme="6" tint="0.79998168889431442"/>
        </patternFill>
      </fill>
    </dxf>
    <dxf>
      <fill>
        <patternFill>
          <bgColor theme="0" tint="-0.14996795556505021"/>
        </patternFill>
      </fill>
    </dxf>
  </dxfs>
  <tableStyles count="1" defaultTableStyle="TableStyleMedium2" defaultPivotStyle="PivotStyleLight16">
    <tableStyle name="Appendix 1" pivot="0" count="2" xr9:uid="{016FC9AA-234A-47CC-AA22-F496D1AEB5F7}">
      <tableStyleElement type="headerRow" dxfId="53"/>
      <tableStyleElement type="secondRowStripe" dxfId="52"/>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D0B799D-3D50-4FE6-A4D7-7042999DED65}" name="Table1" displayName="Table1" ref="B15:AR320" totalsRowShown="0" headerRowDxfId="49" dataDxfId="47" headerRowBorderDxfId="48">
  <autoFilter ref="B15:AR320" xr:uid="{00000000-0009-0000-0100-000001000000}">
    <filterColumn colId="11">
      <filters>
        <filter val="AEP"/>
      </filters>
    </filterColumn>
  </autoFilter>
  <sortState xmlns:xlrd2="http://schemas.microsoft.com/office/spreadsheetml/2017/richdata2" ref="B16:AR314">
    <sortCondition ref="D15:D320"/>
  </sortState>
  <tableColumns count="43">
    <tableColumn id="1" xr3:uid="{DA856F9E-1DDB-4BBC-8E1F-C8A40467BA92}" name="NTC ID" dataDxfId="46"/>
    <tableColumn id="2" xr3:uid="{BF3C69B3-8F25-4040-A078-10B588FEA3A8}" name="PROJECT ID" dataDxfId="45"/>
    <tableColumn id="3" xr3:uid="{9B624919-8609-4924-B4B5-79E68BC44F60}" name="UPGRADE ID" dataDxfId="44"/>
    <tableColumn id="40" xr3:uid="{412ABF1E-3D06-4A4F-A04B-639EF49687B5}" name="Column4" dataDxfId="43"/>
    <tableColumn id="39" xr3:uid="{A57DAFCD-A275-40C3-B6A8-50E0855EC524}" name="PSO Super Lookup" dataDxfId="42">
      <calculatedColumnFormula>VLOOKUP($K16,PSO!$A:$A,1,0)</calculatedColumnFormula>
    </tableColumn>
    <tableColumn id="38" xr3:uid="{ECE5659C-5EB8-44FD-BE9C-473584D851A1}" name="SWEPCO Super Lookup" dataDxfId="41">
      <calculatedColumnFormula>VLOOKUP($K16,SWEPCO!$A:$A,1,0)</calculatedColumnFormula>
    </tableColumn>
    <tableColumn id="37" xr3:uid="{344BC7D8-17A1-430D-B3EA-82EC1B54A2F3}" name="OKTCO Super Lookup" dataDxfId="40">
      <calculatedColumnFormula>VLOOKUP($K16,#REF!,1,0)</calculatedColumnFormula>
    </tableColumn>
    <tableColumn id="41" xr3:uid="{23C8A9CE-4990-4BF8-A7C1-F7B5B4F78B46}" name="Found?" dataDxfId="39">
      <calculatedColumnFormula>IF(AND(ISNA(F16),ISNA(G16),ISNA(H16)),"No","Yes")</calculatedColumnFormula>
    </tableColumn>
    <tableColumn id="44" xr3:uid="{1582F627-0779-4604-B45B-5B62B5CE1C44}" name="Verified?" dataDxfId="38"/>
    <tableColumn id="43" xr3:uid="{F9BC2A3B-358F-403C-B418-F7ADA24E067A}" name="Manual CPP2" dataDxfId="37">
      <calculatedColumnFormula>Table1[[#This Row],[CPP]]</calculatedColumnFormula>
    </tableColumn>
    <tableColumn id="32" xr3:uid="{1247C221-834C-4C09-8D6C-6CEA692783A1}" name="CPP" dataDxfId="36"/>
    <tableColumn id="4" xr3:uid="{793FD7BD-1F74-4C08-AFB2-36353568DFF8}" name="OWNER" dataDxfId="35"/>
    <tableColumn id="5" xr3:uid="{841FE12C-A232-4D4A-A772-DAD710843F86}" name="PROJECT NAME" dataDxfId="34"/>
    <tableColumn id="6" xr3:uid="{DF94BFC7-CA42-4BFC-B834-C15588C03D9B}" name="UPGRADE NAME" dataDxfId="33"/>
    <tableColumn id="7" xr3:uid="{61F2759F-3EC8-4CE5-ACE8-F5DCC191E4DB}" name="UPGRADE TYPE" dataDxfId="32"/>
    <tableColumn id="8" xr3:uid="{DF0CEEF6-C5E0-4762-8B45-CADBCCFACB3B}" name="IN SERVICE DATE" dataDxfId="31"/>
    <tableColumn id="33" xr3:uid="{9071A86A-DB66-4AAA-874E-9C77488F9F44}" name="EcoSys ISD (Updated)" dataDxfId="30"/>
    <tableColumn id="9" xr3:uid="{B6F93B93-4854-4A13-9E2F-9A6125A29BCD}" name="RTO DETERMINED NEED DATE" dataDxfId="29"/>
    <tableColumn id="10" xr3:uid="{17215155-3880-427E-B50F-68A7499A95A2}" name="LATEST NTC ISSUE DATE" dataDxfId="28"/>
    <tableColumn id="11" xr3:uid="{FE87CC7B-3CF7-433B-B4E7-ADC2686C873A}" name="SOURCE STUDY" dataDxfId="27"/>
    <tableColumn id="12" xr3:uid="{1DFE8C54-8BF3-4F31-B10D-DB1650025616}" name="BASELINE ESTIMATE" dataDxfId="26"/>
    <tableColumn id="13" xr3:uid="{E71F9B19-4D1B-4180-8C38-5CFA8C5EEB57}" name="BASELINE YEAR" dataDxfId="25"/>
    <tableColumn id="14" xr3:uid="{CC409040-46CB-48DF-9B23-A4EFE50C3660}" name="BASELINE ESTIMATE WITH ESCALATION" dataDxfId="24"/>
    <tableColumn id="15" xr3:uid="{14A7D38A-D1D2-48EA-BD03-492840E2E6FD}" name="CURRENT COST ESTIMATE" dataDxfId="23"/>
    <tableColumn id="34" xr3:uid="{9A12A2D8-4CCF-4E82-8789-60B58FCF21D9}" name="EcoSys EAC (Loaded" dataDxfId="22"/>
    <tableColumn id="16" xr3:uid="{871CAE90-102B-4F32-BDB4-0456B72C4011}" name="BEST FINAL COST" dataDxfId="21"/>
    <tableColumn id="17" xr3:uid="{F0939598-E67B-4670-9A3F-AE7B732BF210}" name="FINAL COST SOURCE" dataDxfId="20"/>
    <tableColumn id="18" xr3:uid="{C8821282-F0A4-45E0-927C-193EE093CCE7}" name="PROJECT STATUS TYPE" dataDxfId="19"/>
    <tableColumn id="19" xr3:uid="{B4DC2E53-A69F-4C79-9B97-A3CCEA7B0BFC}" name="FROM BUS NUM" dataDxfId="18"/>
    <tableColumn id="20" xr3:uid="{6BA8588F-D3E2-45E3-AA99-2A659C2E9F79}" name="FROM BUS NAME" dataDxfId="17"/>
    <tableColumn id="21" xr3:uid="{CC911879-8057-4D4D-8167-2E851C168E65}" name="TO BUS NUM" dataDxfId="16"/>
    <tableColumn id="22" xr3:uid="{459EA692-92DF-4AE4-814F-E29BECCFD98F}" name="TO BUS NAME" dataDxfId="15"/>
    <tableColumn id="23" xr3:uid="{3B13445B-E677-4D8D-8041-A6FB24322089}" name="UPGRADE DESCRIPTION" dataDxfId="14"/>
    <tableColumn id="24" xr3:uid="{80AA73A1-73BB-4350-8DE0-9981D0CC8EF1}" name="VOLTAGE" dataDxfId="13"/>
    <tableColumn id="25" xr3:uid="{88332363-949C-4A0D-8931-9D5C2F51998A}" name="NEW MILES" dataDxfId="12"/>
    <tableColumn id="26" xr3:uid="{722200B4-8150-4805-A4AF-845831E69556}" name="RECONDUCTOR MILES" dataDxfId="11"/>
    <tableColumn id="27" xr3:uid="{8CF5B9D7-0418-4BE2-AA2D-59C77C205707}" name="VOLTAGE CONVERSION MILES" dataDxfId="10"/>
    <tableColumn id="28" xr3:uid="{5F8B40CB-62B0-466A-A340-6516EF3545D2}" name="LETTER OF COMMERCIAL OPERATION REC'D" dataDxfId="9"/>
    <tableColumn id="29" xr3:uid="{ECDB6A1E-AD9F-4E52-91C8-A3F7E06BBE2C}" name="MOD INFO REC'D" dataDxfId="8"/>
    <tableColumn id="30" xr3:uid="{F9FF6438-40A5-4038-A876-73F7C022C656}" name="FINAL COST REC'D" dataDxfId="7"/>
    <tableColumn id="35" xr3:uid="{D6C02719-6F87-4B0A-AC1E-4CD5E3DB6295}" name="GIS DATA" dataDxfId="6"/>
    <tableColumn id="36" xr3:uid="{C74E5565-1C00-4734-8843-DD35AAA03CE9}" name="PM" dataDxfId="5"/>
    <tableColumn id="31" xr3:uid="{994F0B38-9D1E-4E09-A625-CF1EA3F263C8}" name="Comments" dataDxfId="4"/>
  </tableColumns>
  <tableStyleInfo name="Appendix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F105"/>
  <sheetViews>
    <sheetView tabSelected="1" zoomScale="90" zoomScaleNormal="90" workbookViewId="0">
      <pane xSplit="8" ySplit="3" topLeftCell="I4" activePane="bottomRight" state="frozen"/>
      <selection activeCell="A62" sqref="A62"/>
      <selection pane="topRight" activeCell="A62" sqref="A62"/>
      <selection pane="bottomLeft" activeCell="A62" sqref="A62"/>
      <selection pane="bottomRight" activeCell="B76" sqref="B76"/>
    </sheetView>
  </sheetViews>
  <sheetFormatPr defaultColWidth="9.140625" defaultRowHeight="12.75"/>
  <cols>
    <col min="1" max="1" width="12" style="2" bestFit="1" customWidth="1"/>
    <col min="2" max="2" width="12.5703125" style="311" customWidth="1"/>
    <col min="3" max="3" width="6.42578125" style="25" bestFit="1" customWidth="1"/>
    <col min="4" max="6" width="8.42578125" style="25" customWidth="1"/>
    <col min="7" max="7" width="13.5703125" style="25" customWidth="1"/>
    <col min="8" max="8" width="33.140625" style="25" customWidth="1"/>
    <col min="9" max="9" width="12.85546875" style="25" hidden="1" customWidth="1"/>
    <col min="10" max="14" width="12.5703125" style="25" hidden="1" customWidth="1"/>
    <col min="15" max="15" width="11.42578125" style="25" hidden="1" customWidth="1"/>
    <col min="16" max="16" width="12" style="25" hidden="1" customWidth="1"/>
    <col min="17" max="17" width="11.5703125" style="25" hidden="1" customWidth="1"/>
    <col min="18" max="18" width="12" style="25" hidden="1" customWidth="1"/>
    <col min="19" max="19" width="12.42578125" style="25" hidden="1" customWidth="1"/>
    <col min="20" max="20" width="11.85546875" style="25" hidden="1" customWidth="1"/>
    <col min="21" max="22" width="12.5703125" style="25" hidden="1" customWidth="1"/>
    <col min="23" max="23" width="13.42578125" style="25" hidden="1" customWidth="1"/>
    <col min="24" max="62" width="12.5703125" style="25" hidden="1" customWidth="1"/>
    <col min="63" max="80" width="12.5703125" style="25" customWidth="1"/>
    <col min="81" max="81" width="1.5703125" style="25" customWidth="1"/>
    <col min="82" max="82" width="32.42578125" style="2" customWidth="1"/>
    <col min="83" max="83" width="9.140625" style="25"/>
    <col min="84" max="84" width="22.5703125" style="25" customWidth="1"/>
    <col min="85" max="16384" width="9.140625" style="25"/>
  </cols>
  <sheetData>
    <row r="1" spans="1:84" ht="17.25" customHeight="1">
      <c r="C1" s="675" t="s">
        <v>0</v>
      </c>
      <c r="D1" s="657" t="s">
        <v>1</v>
      </c>
      <c r="E1" s="657" t="s">
        <v>2</v>
      </c>
      <c r="F1" s="657" t="s">
        <v>3</v>
      </c>
      <c r="G1" s="657" t="s">
        <v>4</v>
      </c>
      <c r="H1" s="667" t="s">
        <v>5</v>
      </c>
      <c r="I1" s="670" t="s">
        <v>6</v>
      </c>
      <c r="J1" s="670"/>
      <c r="K1" s="670"/>
      <c r="L1" s="670"/>
      <c r="M1" s="670"/>
      <c r="N1" s="670"/>
      <c r="O1" s="670"/>
      <c r="P1" s="670"/>
      <c r="Q1" s="670"/>
      <c r="R1" s="670"/>
      <c r="S1" s="670"/>
      <c r="T1" s="670"/>
      <c r="U1" s="670"/>
      <c r="V1" s="670"/>
      <c r="W1" s="671"/>
      <c r="X1" s="671"/>
      <c r="Y1" s="671"/>
      <c r="Z1" s="671"/>
      <c r="AA1" s="672" t="s">
        <v>411</v>
      </c>
      <c r="AB1" s="673"/>
      <c r="AC1" s="673"/>
      <c r="AD1" s="674"/>
      <c r="AE1" s="660" t="s">
        <v>411</v>
      </c>
      <c r="AF1" s="661"/>
      <c r="AG1" s="661"/>
      <c r="AH1" s="662"/>
      <c r="AI1" s="652" t="s">
        <v>411</v>
      </c>
      <c r="AJ1" s="653"/>
      <c r="AK1" s="653"/>
      <c r="AL1" s="653"/>
      <c r="AM1" s="653"/>
      <c r="AN1" s="654"/>
      <c r="AO1" s="652" t="s">
        <v>411</v>
      </c>
      <c r="AP1" s="653"/>
      <c r="AQ1" s="653"/>
      <c r="AR1" s="653"/>
      <c r="AS1" s="653"/>
      <c r="AT1" s="654"/>
      <c r="AU1" s="652" t="s">
        <v>411</v>
      </c>
      <c r="AV1" s="653"/>
      <c r="AW1" s="653"/>
      <c r="AX1" s="653"/>
      <c r="AY1" s="654"/>
      <c r="AZ1" s="652" t="s">
        <v>411</v>
      </c>
      <c r="BA1" s="653"/>
      <c r="BB1" s="653"/>
      <c r="BC1" s="653"/>
      <c r="BD1" s="653"/>
      <c r="BE1" s="653"/>
      <c r="BF1" s="652" t="s">
        <v>411</v>
      </c>
      <c r="BG1" s="653"/>
      <c r="BH1" s="653"/>
      <c r="BI1" s="653"/>
      <c r="BJ1" s="653"/>
      <c r="BK1" s="652" t="s">
        <v>411</v>
      </c>
      <c r="BL1" s="653"/>
      <c r="BM1" s="653"/>
      <c r="BN1" s="653"/>
      <c r="BO1" s="653"/>
      <c r="BP1" s="653"/>
      <c r="BQ1" s="653"/>
      <c r="BR1" s="653"/>
      <c r="BS1" s="654"/>
      <c r="BT1" s="649" t="s">
        <v>7</v>
      </c>
      <c r="BU1" s="650"/>
      <c r="BV1" s="650"/>
      <c r="BW1" s="650"/>
      <c r="BX1" s="650"/>
      <c r="BY1" s="650"/>
      <c r="BZ1" s="650"/>
      <c r="CA1" s="650"/>
      <c r="CB1" s="651"/>
      <c r="CD1" s="663" t="s">
        <v>8</v>
      </c>
    </row>
    <row r="2" spans="1:84" ht="17.25" customHeight="1">
      <c r="C2" s="676"/>
      <c r="D2" s="658"/>
      <c r="E2" s="658"/>
      <c r="F2" s="658"/>
      <c r="G2" s="658"/>
      <c r="H2" s="668"/>
      <c r="I2" s="65" t="s">
        <v>9</v>
      </c>
      <c r="J2" s="66" t="s">
        <v>10</v>
      </c>
      <c r="K2" s="67"/>
      <c r="L2" s="2"/>
      <c r="M2" s="66" t="s">
        <v>11</v>
      </c>
      <c r="N2" s="67"/>
      <c r="O2" s="2"/>
      <c r="P2" s="69" t="s">
        <v>12</v>
      </c>
      <c r="Q2" s="67"/>
      <c r="R2" s="2"/>
      <c r="S2" s="66" t="s">
        <v>13</v>
      </c>
      <c r="T2" s="67"/>
      <c r="U2" s="2"/>
      <c r="V2" s="2"/>
      <c r="W2" s="66" t="s">
        <v>14</v>
      </c>
      <c r="X2" s="67"/>
      <c r="Y2" s="2"/>
      <c r="Z2" s="2"/>
      <c r="AA2" s="606" t="s">
        <v>15</v>
      </c>
      <c r="AB2" s="67"/>
      <c r="AC2" s="2"/>
      <c r="AD2" s="1"/>
      <c r="AE2" s="105" t="s">
        <v>16</v>
      </c>
      <c r="AF2" s="99"/>
      <c r="AG2" s="2"/>
      <c r="AH2" s="1"/>
      <c r="AI2" s="111" t="s">
        <v>423</v>
      </c>
      <c r="AJ2" s="100"/>
      <c r="AK2" s="100"/>
      <c r="AL2" s="100"/>
      <c r="AM2" s="2"/>
      <c r="AN2" s="1"/>
      <c r="AO2" s="111" t="s">
        <v>1683</v>
      </c>
      <c r="AP2" s="100"/>
      <c r="AQ2" s="320"/>
      <c r="AR2" s="320"/>
      <c r="AS2" s="2"/>
      <c r="AT2" s="1"/>
      <c r="AU2" s="111" t="s">
        <v>1740</v>
      </c>
      <c r="AV2" s="320"/>
      <c r="AW2" s="320"/>
      <c r="AX2" s="2"/>
      <c r="AY2" s="1"/>
      <c r="AZ2" s="111" t="s">
        <v>1776</v>
      </c>
      <c r="BA2" s="320"/>
      <c r="BB2" s="320"/>
      <c r="BC2" s="320"/>
      <c r="BD2" s="2"/>
      <c r="BE2" s="2"/>
      <c r="BF2" s="111" t="s">
        <v>1930</v>
      </c>
      <c r="BG2" s="320"/>
      <c r="BH2" s="320"/>
      <c r="BI2" s="2"/>
      <c r="BJ2" s="2"/>
      <c r="BK2" s="111" t="s">
        <v>2007</v>
      </c>
      <c r="BL2" s="320"/>
      <c r="BM2" s="320"/>
      <c r="BN2" s="320"/>
      <c r="BO2" s="320"/>
      <c r="BP2" s="320"/>
      <c r="BQ2" s="320"/>
      <c r="BR2" s="2"/>
      <c r="BS2" s="1"/>
      <c r="BT2" s="111" t="s">
        <v>2985</v>
      </c>
      <c r="BU2" s="320"/>
      <c r="BV2" s="320"/>
      <c r="BW2" s="320"/>
      <c r="BX2" s="320"/>
      <c r="BY2" s="320"/>
      <c r="BZ2" s="320"/>
      <c r="CA2" s="2"/>
      <c r="CB2" s="1"/>
      <c r="CD2" s="664"/>
    </row>
    <row r="3" spans="1:84" ht="66" customHeight="1">
      <c r="A3" s="2" t="s">
        <v>1717</v>
      </c>
      <c r="B3" s="311" t="s">
        <v>482</v>
      </c>
      <c r="C3" s="677"/>
      <c r="D3" s="659"/>
      <c r="E3" s="659"/>
      <c r="F3" s="659"/>
      <c r="G3" s="659"/>
      <c r="H3" s="669"/>
      <c r="I3" s="68" t="s">
        <v>17</v>
      </c>
      <c r="J3" s="68" t="s">
        <v>18</v>
      </c>
      <c r="K3" s="68" t="s">
        <v>19</v>
      </c>
      <c r="L3" s="68" t="s">
        <v>20</v>
      </c>
      <c r="M3" s="68" t="s">
        <v>21</v>
      </c>
      <c r="N3" s="68" t="s">
        <v>22</v>
      </c>
      <c r="O3" s="68" t="s">
        <v>23</v>
      </c>
      <c r="P3" s="68" t="s">
        <v>24</v>
      </c>
      <c r="Q3" s="68" t="s">
        <v>25</v>
      </c>
      <c r="R3" s="68" t="s">
        <v>26</v>
      </c>
      <c r="S3" s="68" t="s">
        <v>27</v>
      </c>
      <c r="T3" s="68" t="s">
        <v>28</v>
      </c>
      <c r="U3" s="68" t="s">
        <v>29</v>
      </c>
      <c r="V3" s="68" t="s">
        <v>30</v>
      </c>
      <c r="W3" s="68" t="s">
        <v>31</v>
      </c>
      <c r="X3" s="68" t="s">
        <v>32</v>
      </c>
      <c r="Y3" s="68" t="s">
        <v>33</v>
      </c>
      <c r="Z3" s="68" t="s">
        <v>34</v>
      </c>
      <c r="AA3" s="607" t="s">
        <v>35</v>
      </c>
      <c r="AB3" s="583" t="s">
        <v>36</v>
      </c>
      <c r="AC3" s="583" t="s">
        <v>37</v>
      </c>
      <c r="AD3" s="608" t="s">
        <v>38</v>
      </c>
      <c r="AE3" s="58" t="s">
        <v>426</v>
      </c>
      <c r="AF3" s="52" t="s">
        <v>429</v>
      </c>
      <c r="AG3" s="52" t="s">
        <v>39</v>
      </c>
      <c r="AH3" s="54" t="s">
        <v>40</v>
      </c>
      <c r="AI3" s="58" t="s">
        <v>427</v>
      </c>
      <c r="AJ3" s="52" t="s">
        <v>428</v>
      </c>
      <c r="AK3" s="52" t="s">
        <v>455</v>
      </c>
      <c r="AL3" s="52" t="s">
        <v>454</v>
      </c>
      <c r="AM3" s="52" t="s">
        <v>424</v>
      </c>
      <c r="AN3" s="54" t="s">
        <v>1684</v>
      </c>
      <c r="AO3" s="380" t="s">
        <v>1687</v>
      </c>
      <c r="AP3" s="312" t="s">
        <v>1695</v>
      </c>
      <c r="AQ3" s="312" t="s">
        <v>1696</v>
      </c>
      <c r="AR3" s="312" t="s">
        <v>1697</v>
      </c>
      <c r="AS3" s="312" t="s">
        <v>1685</v>
      </c>
      <c r="AT3" s="54" t="s">
        <v>1686</v>
      </c>
      <c r="AU3" s="380" t="s">
        <v>1741</v>
      </c>
      <c r="AV3" s="312" t="s">
        <v>1745</v>
      </c>
      <c r="AW3" s="312" t="s">
        <v>1742</v>
      </c>
      <c r="AX3" s="312" t="s">
        <v>1743</v>
      </c>
      <c r="AY3" s="403" t="s">
        <v>1744</v>
      </c>
      <c r="AZ3" s="380" t="s">
        <v>1777</v>
      </c>
      <c r="BA3" s="312" t="s">
        <v>1936</v>
      </c>
      <c r="BB3" s="312" t="s">
        <v>1778</v>
      </c>
      <c r="BC3" s="312" t="s">
        <v>1779</v>
      </c>
      <c r="BD3" s="312" t="s">
        <v>1780</v>
      </c>
      <c r="BE3" s="604" t="s">
        <v>1781</v>
      </c>
      <c r="BF3" s="380" t="s">
        <v>1931</v>
      </c>
      <c r="BG3" s="312" t="s">
        <v>1932</v>
      </c>
      <c r="BH3" s="312" t="s">
        <v>1933</v>
      </c>
      <c r="BI3" s="312" t="s">
        <v>1934</v>
      </c>
      <c r="BJ3" s="604" t="s">
        <v>1935</v>
      </c>
      <c r="BK3" s="380" t="s">
        <v>2008</v>
      </c>
      <c r="BL3" s="312" t="s">
        <v>2979</v>
      </c>
      <c r="BM3" s="312" t="s">
        <v>2980</v>
      </c>
      <c r="BN3" s="312" t="s">
        <v>2981</v>
      </c>
      <c r="BO3" s="312" t="s">
        <v>2982</v>
      </c>
      <c r="BP3" s="312" t="s">
        <v>2015</v>
      </c>
      <c r="BQ3" s="312" t="s">
        <v>2016</v>
      </c>
      <c r="BR3" s="312" t="s">
        <v>2009</v>
      </c>
      <c r="BS3" s="403" t="s">
        <v>2010</v>
      </c>
      <c r="BT3" s="647" t="s">
        <v>2986</v>
      </c>
      <c r="BU3" s="366" t="s">
        <v>2987</v>
      </c>
      <c r="BV3" s="366" t="s">
        <v>2988</v>
      </c>
      <c r="BW3" s="366" t="s">
        <v>2989</v>
      </c>
      <c r="BX3" s="366" t="s">
        <v>2990</v>
      </c>
      <c r="BY3" s="366" t="s">
        <v>2991</v>
      </c>
      <c r="BZ3" s="366" t="s">
        <v>2992</v>
      </c>
      <c r="CA3" s="365" t="s">
        <v>2993</v>
      </c>
      <c r="CB3" s="646" t="s">
        <v>2994</v>
      </c>
      <c r="CD3" s="664"/>
      <c r="CE3" s="3"/>
      <c r="CF3" s="3"/>
    </row>
    <row r="4" spans="1:84" ht="33.75" customHeight="1">
      <c r="A4" s="2" t="str">
        <f>LEFT(B4,9)</f>
        <v>TP2006087</v>
      </c>
      <c r="B4" s="311" t="s">
        <v>911</v>
      </c>
      <c r="C4" s="61" t="s">
        <v>41</v>
      </c>
      <c r="D4" s="7" t="s">
        <v>42</v>
      </c>
      <c r="E4" s="4" t="s">
        <v>43</v>
      </c>
      <c r="F4" s="4" t="s">
        <v>43</v>
      </c>
      <c r="G4" s="6">
        <v>39965</v>
      </c>
      <c r="H4" s="101" t="s">
        <v>44</v>
      </c>
      <c r="I4" s="78">
        <v>579098</v>
      </c>
      <c r="J4" s="32">
        <v>893857.87</v>
      </c>
      <c r="K4" s="32">
        <v>893857.87</v>
      </c>
      <c r="L4" s="37">
        <v>0.54353472123889213</v>
      </c>
      <c r="M4" s="32">
        <v>893857.87</v>
      </c>
      <c r="N4" s="32">
        <v>893857.87</v>
      </c>
      <c r="O4" s="12">
        <v>0</v>
      </c>
      <c r="P4" s="32">
        <v>893857.87</v>
      </c>
      <c r="Q4" s="32">
        <v>893857.87</v>
      </c>
      <c r="R4" s="37">
        <v>0</v>
      </c>
      <c r="S4" s="11">
        <v>893857.87</v>
      </c>
      <c r="T4" s="11">
        <v>893857.87</v>
      </c>
      <c r="U4" s="92">
        <v>0</v>
      </c>
      <c r="V4" s="92">
        <v>0</v>
      </c>
      <c r="W4" s="22">
        <v>893857.87</v>
      </c>
      <c r="X4" s="22">
        <v>893857.87</v>
      </c>
      <c r="Y4" s="92">
        <v>0</v>
      </c>
      <c r="Z4" s="92">
        <v>0</v>
      </c>
      <c r="AA4" s="106">
        <v>893858</v>
      </c>
      <c r="AB4" s="48">
        <v>893858</v>
      </c>
      <c r="AC4" s="31">
        <v>1.4543699222713258E-7</v>
      </c>
      <c r="AD4" s="53">
        <v>0</v>
      </c>
      <c r="AE4" s="106">
        <v>893858</v>
      </c>
      <c r="AF4" s="48">
        <v>893858</v>
      </c>
      <c r="AG4" s="31">
        <v>0</v>
      </c>
      <c r="AH4" s="53">
        <v>0</v>
      </c>
      <c r="AI4" s="106">
        <v>893858</v>
      </c>
      <c r="AJ4" s="48">
        <v>893858</v>
      </c>
      <c r="AK4" s="48">
        <v>893858</v>
      </c>
      <c r="AL4" s="48">
        <v>893858</v>
      </c>
      <c r="AM4" s="31">
        <v>0</v>
      </c>
      <c r="AN4" s="53">
        <v>0</v>
      </c>
      <c r="AO4" s="106">
        <v>893858</v>
      </c>
      <c r="AP4" s="48">
        <v>893858</v>
      </c>
      <c r="AQ4" s="48">
        <v>893858</v>
      </c>
      <c r="AR4" s="48">
        <v>893858</v>
      </c>
      <c r="AS4" s="31">
        <f>AO4/AK4-1</f>
        <v>0</v>
      </c>
      <c r="AT4" s="53">
        <f>AP4/AO4-1</f>
        <v>0</v>
      </c>
      <c r="AU4" s="106">
        <v>893858</v>
      </c>
      <c r="AV4" s="48">
        <v>893858</v>
      </c>
      <c r="AW4" s="48">
        <v>893858</v>
      </c>
      <c r="AX4" s="31">
        <f>AU4/AQ4-1</f>
        <v>0</v>
      </c>
      <c r="AY4" s="53">
        <f>AR4/AU4-1</f>
        <v>0</v>
      </c>
      <c r="AZ4" s="106">
        <v>893858</v>
      </c>
      <c r="BA4" s="48">
        <v>893858</v>
      </c>
      <c r="BB4" s="48">
        <v>893858</v>
      </c>
      <c r="BC4" s="48">
        <v>893858</v>
      </c>
      <c r="BD4" s="31">
        <f>AZ4/AV4-1</f>
        <v>0</v>
      </c>
      <c r="BE4" s="31">
        <f>BA4/AZ4-1</f>
        <v>0</v>
      </c>
      <c r="BF4" s="106">
        <v>893858</v>
      </c>
      <c r="BG4" s="48">
        <v>893858</v>
      </c>
      <c r="BH4" s="48">
        <v>893858</v>
      </c>
      <c r="BI4" s="31">
        <f>BF4/BB4-1</f>
        <v>0</v>
      </c>
      <c r="BJ4" s="619">
        <f>IFERROR(BG4/BF4-1,"N/A")</f>
        <v>0</v>
      </c>
      <c r="BK4" s="59">
        <v>893858</v>
      </c>
      <c r="BL4" s="543"/>
      <c r="BM4" s="543"/>
      <c r="BN4" s="60">
        <v>893858</v>
      </c>
      <c r="BO4" s="60">
        <v>893858</v>
      </c>
      <c r="BP4" s="60">
        <v>893858</v>
      </c>
      <c r="BQ4" s="60">
        <v>893858</v>
      </c>
      <c r="BR4" s="31">
        <f>IFERROR(BK4/BG4-1,"N/A")</f>
        <v>0</v>
      </c>
      <c r="BS4" s="609">
        <f>IFERROR(BP4/BK4-1,"N/A")</f>
        <v>0</v>
      </c>
      <c r="BT4" s="59">
        <v>893858</v>
      </c>
      <c r="BU4" s="543"/>
      <c r="BV4" s="543"/>
      <c r="BW4" s="543"/>
      <c r="BX4" s="543"/>
      <c r="BY4" s="543"/>
      <c r="BZ4" s="543"/>
      <c r="CA4" s="31">
        <f>IFERROR(BT4/BP4-1,"N/A")</f>
        <v>0</v>
      </c>
      <c r="CB4" s="609">
        <f>IFERROR(BY4/BT4-1,"N/A")</f>
        <v>-1</v>
      </c>
      <c r="CD4" s="112"/>
      <c r="CE4" s="21"/>
      <c r="CF4" s="46"/>
    </row>
    <row r="5" spans="1:84" ht="43.5" customHeight="1">
      <c r="A5" s="2" t="str">
        <f t="shared" ref="A5:A65" si="0">LEFT(B5,9)</f>
        <v/>
      </c>
      <c r="C5" s="409" t="s">
        <v>45</v>
      </c>
      <c r="D5" s="5" t="s">
        <v>42</v>
      </c>
      <c r="E5" s="5">
        <v>220</v>
      </c>
      <c r="F5" s="5">
        <v>10279</v>
      </c>
      <c r="G5" s="6"/>
      <c r="H5" s="101" t="s">
        <v>46</v>
      </c>
      <c r="I5" s="78"/>
      <c r="J5" s="32"/>
      <c r="K5" s="32"/>
      <c r="L5" s="37"/>
      <c r="M5" s="32"/>
      <c r="N5" s="32"/>
      <c r="O5" s="12"/>
      <c r="P5" s="32"/>
      <c r="Q5" s="32"/>
      <c r="R5" s="37"/>
      <c r="S5" s="11"/>
      <c r="T5" s="11"/>
      <c r="U5" s="92"/>
      <c r="V5" s="92"/>
      <c r="W5" s="22"/>
      <c r="X5" s="22"/>
      <c r="Y5" s="92"/>
      <c r="Z5" s="92"/>
      <c r="AA5" s="106">
        <v>893858</v>
      </c>
      <c r="AB5" s="48">
        <v>893858</v>
      </c>
      <c r="AC5" s="31"/>
      <c r="AD5" s="53"/>
      <c r="AE5" s="106">
        <v>893858</v>
      </c>
      <c r="AF5" s="48">
        <v>893858</v>
      </c>
      <c r="AG5" s="31"/>
      <c r="AH5" s="53"/>
      <c r="AI5" s="106">
        <v>893858</v>
      </c>
      <c r="AJ5" s="48">
        <v>893858</v>
      </c>
      <c r="AK5" s="48">
        <v>893858</v>
      </c>
      <c r="AL5" s="48">
        <v>893858</v>
      </c>
      <c r="AM5" s="31"/>
      <c r="AN5" s="53"/>
      <c r="AO5" s="106">
        <v>893858</v>
      </c>
      <c r="AP5" s="48">
        <v>893858</v>
      </c>
      <c r="AQ5" s="48">
        <v>893858</v>
      </c>
      <c r="AR5" s="48">
        <v>893858</v>
      </c>
      <c r="AS5" s="31"/>
      <c r="AT5" s="53"/>
      <c r="AU5" s="106">
        <v>893858</v>
      </c>
      <c r="AV5" s="48">
        <v>893858</v>
      </c>
      <c r="AW5" s="48">
        <v>893858</v>
      </c>
      <c r="AX5" s="31"/>
      <c r="AY5" s="53"/>
      <c r="AZ5" s="106">
        <v>893858</v>
      </c>
      <c r="BA5" s="48">
        <v>893858</v>
      </c>
      <c r="BB5" s="48">
        <v>893858</v>
      </c>
      <c r="BC5" s="48">
        <v>893858</v>
      </c>
      <c r="BD5" s="31"/>
      <c r="BE5" s="31"/>
      <c r="BF5" s="106">
        <v>893858</v>
      </c>
      <c r="BG5" s="48">
        <v>893858</v>
      </c>
      <c r="BH5" s="48">
        <v>893858</v>
      </c>
      <c r="BI5" s="31"/>
      <c r="BJ5" s="619"/>
      <c r="BK5" s="59">
        <v>893858</v>
      </c>
      <c r="BL5" s="543"/>
      <c r="BM5" s="543"/>
      <c r="BN5" s="60">
        <v>893858</v>
      </c>
      <c r="BO5" s="60">
        <v>893858</v>
      </c>
      <c r="BP5" s="60">
        <v>893858</v>
      </c>
      <c r="BQ5" s="60">
        <v>893858</v>
      </c>
      <c r="BR5" s="31"/>
      <c r="BS5" s="609"/>
      <c r="BT5" s="59">
        <v>893858</v>
      </c>
      <c r="BU5" s="543"/>
      <c r="BV5" s="543"/>
      <c r="BW5" s="543"/>
      <c r="BX5" s="543"/>
      <c r="BY5" s="543"/>
      <c r="BZ5" s="543"/>
      <c r="CA5" s="31"/>
      <c r="CB5" s="609"/>
      <c r="CD5" s="112"/>
      <c r="CE5" s="21"/>
      <c r="CF5" s="46"/>
    </row>
    <row r="6" spans="1:84" ht="15">
      <c r="A6" s="2" t="str">
        <f t="shared" si="0"/>
        <v>TP2007059</v>
      </c>
      <c r="B6" s="311" t="s">
        <v>920</v>
      </c>
      <c r="C6" s="61" t="s">
        <v>41</v>
      </c>
      <c r="D6" s="7" t="s">
        <v>47</v>
      </c>
      <c r="E6" s="4" t="s">
        <v>43</v>
      </c>
      <c r="F6" s="4" t="s">
        <v>43</v>
      </c>
      <c r="G6" s="8">
        <v>39934</v>
      </c>
      <c r="H6" s="101" t="s">
        <v>48</v>
      </c>
      <c r="I6" s="78">
        <v>6704177</v>
      </c>
      <c r="J6" s="11">
        <v>4725391.05</v>
      </c>
      <c r="K6" s="11">
        <v>4725391.05</v>
      </c>
      <c r="L6" s="70">
        <v>-0.29515717589198498</v>
      </c>
      <c r="M6" s="11">
        <v>4688896</v>
      </c>
      <c r="N6" s="11">
        <v>4688896</v>
      </c>
      <c r="O6" s="12">
        <v>7.7832926983238959E-3</v>
      </c>
      <c r="P6" s="32">
        <v>4688896</v>
      </c>
      <c r="Q6" s="32">
        <v>4688896</v>
      </c>
      <c r="R6" s="37">
        <v>0</v>
      </c>
      <c r="S6" s="11">
        <v>4688896</v>
      </c>
      <c r="T6" s="11">
        <v>4688896</v>
      </c>
      <c r="U6" s="92">
        <v>0</v>
      </c>
      <c r="V6" s="92">
        <v>0</v>
      </c>
      <c r="W6" s="22">
        <v>4688896</v>
      </c>
      <c r="X6" s="22">
        <v>4688896</v>
      </c>
      <c r="Y6" s="92">
        <v>0</v>
      </c>
      <c r="Z6" s="92">
        <v>0</v>
      </c>
      <c r="AA6" s="106">
        <v>4688896</v>
      </c>
      <c r="AB6" s="48">
        <v>4688896</v>
      </c>
      <c r="AC6" s="31">
        <v>0</v>
      </c>
      <c r="AD6" s="53">
        <v>0</v>
      </c>
      <c r="AE6" s="106">
        <v>4688896</v>
      </c>
      <c r="AF6" s="48">
        <v>4688896</v>
      </c>
      <c r="AG6" s="31">
        <v>0</v>
      </c>
      <c r="AH6" s="53">
        <v>0</v>
      </c>
      <c r="AI6" s="106">
        <v>4688896</v>
      </c>
      <c r="AJ6" s="48">
        <v>4688896</v>
      </c>
      <c r="AK6" s="48">
        <v>4688896</v>
      </c>
      <c r="AL6" s="48">
        <v>4688896</v>
      </c>
      <c r="AM6" s="31">
        <v>0</v>
      </c>
      <c r="AN6" s="53">
        <v>0</v>
      </c>
      <c r="AO6" s="106">
        <v>4688896</v>
      </c>
      <c r="AP6" s="48">
        <v>4688896</v>
      </c>
      <c r="AQ6" s="48">
        <v>4688896</v>
      </c>
      <c r="AR6" s="48">
        <v>4688896</v>
      </c>
      <c r="AS6" s="31">
        <f>AO6/AK6-1</f>
        <v>0</v>
      </c>
      <c r="AT6" s="53">
        <f>AP6/AO6-1</f>
        <v>0</v>
      </c>
      <c r="AU6" s="106">
        <v>4688896</v>
      </c>
      <c r="AV6" s="48">
        <v>4688896</v>
      </c>
      <c r="AW6" s="48">
        <v>4688896</v>
      </c>
      <c r="AX6" s="31">
        <f>AU6/AQ6-1</f>
        <v>0</v>
      </c>
      <c r="AY6" s="53">
        <f>AR6/AU6-1</f>
        <v>0</v>
      </c>
      <c r="AZ6" s="106">
        <v>4688896</v>
      </c>
      <c r="BA6" s="48">
        <v>4688896</v>
      </c>
      <c r="BB6" s="48">
        <v>4688896</v>
      </c>
      <c r="BC6" s="48">
        <v>4688896</v>
      </c>
      <c r="BD6" s="31">
        <f>AZ6/AV6-1</f>
        <v>0</v>
      </c>
      <c r="BE6" s="31">
        <f>BA6/AZ6-1</f>
        <v>0</v>
      </c>
      <c r="BF6" s="106">
        <v>4688896</v>
      </c>
      <c r="BG6" s="48">
        <v>4688896</v>
      </c>
      <c r="BH6" s="48">
        <v>4688896</v>
      </c>
      <c r="BI6" s="31">
        <f>BF6/BB6-1</f>
        <v>0</v>
      </c>
      <c r="BJ6" s="619">
        <f>IFERROR(BG6/BF6-1,"N/A")</f>
        <v>0</v>
      </c>
      <c r="BK6" s="59">
        <v>4688896</v>
      </c>
      <c r="BL6" s="543"/>
      <c r="BM6" s="543"/>
      <c r="BN6" s="60">
        <v>4688896</v>
      </c>
      <c r="BO6" s="60">
        <v>4688896</v>
      </c>
      <c r="BP6" s="60">
        <v>4688896</v>
      </c>
      <c r="BQ6" s="60">
        <v>4688896</v>
      </c>
      <c r="BR6" s="31">
        <f>IFERROR(BK6/BG6-1,"N/A")</f>
        <v>0</v>
      </c>
      <c r="BS6" s="609">
        <f>IFERROR(BP6/BK6-1,"N/A")</f>
        <v>0</v>
      </c>
      <c r="BT6" s="59">
        <v>4688896</v>
      </c>
      <c r="BU6" s="543"/>
      <c r="BV6" s="543"/>
      <c r="BW6" s="543"/>
      <c r="BX6" s="543"/>
      <c r="BY6" s="543"/>
      <c r="BZ6" s="543"/>
      <c r="CA6" s="31">
        <f>IFERROR(BT6/BP6-1,"N/A")</f>
        <v>0</v>
      </c>
      <c r="CB6" s="609">
        <f>IFERROR(BY6/BT6-1,"N/A")</f>
        <v>-1</v>
      </c>
      <c r="CD6" s="113"/>
      <c r="CE6" s="21"/>
      <c r="CF6" s="46"/>
    </row>
    <row r="7" spans="1:84" ht="38.25">
      <c r="A7" s="2" t="str">
        <f t="shared" si="0"/>
        <v/>
      </c>
      <c r="C7" s="409" t="s">
        <v>45</v>
      </c>
      <c r="D7" s="5" t="s">
        <v>47</v>
      </c>
      <c r="E7" s="5">
        <v>230</v>
      </c>
      <c r="F7" s="5">
        <v>10295</v>
      </c>
      <c r="G7" s="8"/>
      <c r="H7" s="101" t="s">
        <v>49</v>
      </c>
      <c r="I7" s="78"/>
      <c r="J7" s="11"/>
      <c r="K7" s="11"/>
      <c r="L7" s="70"/>
      <c r="M7" s="11"/>
      <c r="N7" s="11"/>
      <c r="O7" s="12"/>
      <c r="P7" s="32"/>
      <c r="Q7" s="32"/>
      <c r="R7" s="37"/>
      <c r="S7" s="11"/>
      <c r="T7" s="11"/>
      <c r="U7" s="92"/>
      <c r="V7" s="92"/>
      <c r="W7" s="22"/>
      <c r="X7" s="22"/>
      <c r="Y7" s="92"/>
      <c r="Z7" s="92"/>
      <c r="AA7" s="106">
        <v>4688896</v>
      </c>
      <c r="AB7" s="48">
        <v>4688896</v>
      </c>
      <c r="AC7" s="31"/>
      <c r="AD7" s="53"/>
      <c r="AE7" s="106">
        <v>4688896</v>
      </c>
      <c r="AF7" s="48">
        <v>4688896</v>
      </c>
      <c r="AG7" s="31"/>
      <c r="AH7" s="53"/>
      <c r="AI7" s="106">
        <v>4688896</v>
      </c>
      <c r="AJ7" s="48">
        <v>4688896</v>
      </c>
      <c r="AK7" s="48">
        <v>4688896</v>
      </c>
      <c r="AL7" s="48">
        <v>4688896</v>
      </c>
      <c r="AM7" s="31"/>
      <c r="AN7" s="53"/>
      <c r="AO7" s="106">
        <v>4688896</v>
      </c>
      <c r="AP7" s="48">
        <v>4688896</v>
      </c>
      <c r="AQ7" s="48">
        <v>4688896</v>
      </c>
      <c r="AR7" s="48">
        <v>4688896</v>
      </c>
      <c r="AS7" s="31"/>
      <c r="AT7" s="53"/>
      <c r="AU7" s="106">
        <v>4688896</v>
      </c>
      <c r="AV7" s="48">
        <v>4688896</v>
      </c>
      <c r="AW7" s="48">
        <v>4688896</v>
      </c>
      <c r="AX7" s="31"/>
      <c r="AY7" s="53"/>
      <c r="AZ7" s="106">
        <v>4688896</v>
      </c>
      <c r="BA7" s="48">
        <v>4688896</v>
      </c>
      <c r="BB7" s="48">
        <v>4688896</v>
      </c>
      <c r="BC7" s="48">
        <v>4688896</v>
      </c>
      <c r="BD7" s="31"/>
      <c r="BE7" s="31"/>
      <c r="BF7" s="106">
        <v>4688896</v>
      </c>
      <c r="BG7" s="48">
        <v>4688896</v>
      </c>
      <c r="BH7" s="48">
        <v>4688896</v>
      </c>
      <c r="BI7" s="31"/>
      <c r="BJ7" s="619"/>
      <c r="BK7" s="59">
        <v>4688896</v>
      </c>
      <c r="BL7" s="543"/>
      <c r="BM7" s="543"/>
      <c r="BN7" s="60">
        <v>4688896</v>
      </c>
      <c r="BO7" s="60">
        <v>4688896</v>
      </c>
      <c r="BP7" s="60">
        <v>4688896</v>
      </c>
      <c r="BQ7" s="60">
        <v>4688896</v>
      </c>
      <c r="BR7" s="31"/>
      <c r="BS7" s="609"/>
      <c r="BT7" s="59">
        <v>4688896</v>
      </c>
      <c r="BU7" s="543"/>
      <c r="BV7" s="543"/>
      <c r="BW7" s="543"/>
      <c r="BX7" s="543"/>
      <c r="BY7" s="543"/>
      <c r="BZ7" s="543"/>
      <c r="CA7" s="31"/>
      <c r="CB7" s="609"/>
      <c r="CD7" s="113"/>
      <c r="CE7" s="21"/>
      <c r="CF7" s="46"/>
    </row>
    <row r="8" spans="1:84" ht="33.75" customHeight="1">
      <c r="A8" s="2" t="str">
        <f t="shared" si="0"/>
        <v>TP2006054</v>
      </c>
      <c r="B8" s="311" t="s">
        <v>927</v>
      </c>
      <c r="C8" s="61" t="s">
        <v>41</v>
      </c>
      <c r="D8" s="7" t="s">
        <v>50</v>
      </c>
      <c r="E8" s="4" t="s">
        <v>43</v>
      </c>
      <c r="F8" s="4" t="s">
        <v>43</v>
      </c>
      <c r="G8" s="8">
        <v>40087</v>
      </c>
      <c r="H8" s="101" t="s">
        <v>51</v>
      </c>
      <c r="I8" s="9">
        <v>9403820</v>
      </c>
      <c r="J8" s="11">
        <v>8830340</v>
      </c>
      <c r="K8" s="32">
        <v>12266531</v>
      </c>
      <c r="L8" s="37">
        <v>0.30442001229287663</v>
      </c>
      <c r="M8" s="11">
        <v>12232148</v>
      </c>
      <c r="N8" s="32">
        <v>12232148</v>
      </c>
      <c r="O8" s="12">
        <v>2.8108718109034481E-3</v>
      </c>
      <c r="P8" s="32">
        <v>12232148</v>
      </c>
      <c r="Q8" s="32">
        <v>12232148</v>
      </c>
      <c r="R8" s="37">
        <v>0</v>
      </c>
      <c r="S8" s="11">
        <v>12232148</v>
      </c>
      <c r="T8" s="11">
        <v>12232148</v>
      </c>
      <c r="U8" s="92">
        <v>0</v>
      </c>
      <c r="V8" s="92">
        <v>0</v>
      </c>
      <c r="W8" s="22">
        <v>12232148</v>
      </c>
      <c r="X8" s="22">
        <v>12232148</v>
      </c>
      <c r="Y8" s="92">
        <v>0</v>
      </c>
      <c r="Z8" s="92">
        <v>0</v>
      </c>
      <c r="AA8" s="106">
        <v>11456065</v>
      </c>
      <c r="AB8" s="48">
        <v>11456065</v>
      </c>
      <c r="AC8" s="31">
        <v>-6.3446174784673959E-2</v>
      </c>
      <c r="AD8" s="53">
        <v>0</v>
      </c>
      <c r="AE8" s="106">
        <v>11456065</v>
      </c>
      <c r="AF8" s="48">
        <v>11456065</v>
      </c>
      <c r="AG8" s="31">
        <v>0</v>
      </c>
      <c r="AH8" s="53">
        <v>0</v>
      </c>
      <c r="AI8" s="106">
        <v>11456065</v>
      </c>
      <c r="AJ8" s="48">
        <v>11456065</v>
      </c>
      <c r="AK8" s="48">
        <v>11456065</v>
      </c>
      <c r="AL8" s="48">
        <v>11456065</v>
      </c>
      <c r="AM8" s="31">
        <v>0</v>
      </c>
      <c r="AN8" s="53">
        <v>0</v>
      </c>
      <c r="AO8" s="106">
        <v>11456065</v>
      </c>
      <c r="AP8" s="48">
        <v>11456065</v>
      </c>
      <c r="AQ8" s="48">
        <v>11456065</v>
      </c>
      <c r="AR8" s="48">
        <v>11456065</v>
      </c>
      <c r="AS8" s="31">
        <f>AO8/AK8-1</f>
        <v>0</v>
      </c>
      <c r="AT8" s="53">
        <f>AP8/AO8-1</f>
        <v>0</v>
      </c>
      <c r="AU8" s="106">
        <v>11456065</v>
      </c>
      <c r="AV8" s="48">
        <v>11456065</v>
      </c>
      <c r="AW8" s="48">
        <v>11456065</v>
      </c>
      <c r="AX8" s="31">
        <f>AU8/AQ8-1</f>
        <v>0</v>
      </c>
      <c r="AY8" s="53">
        <f>AR8/AU8-1</f>
        <v>0</v>
      </c>
      <c r="AZ8" s="106">
        <v>11456065</v>
      </c>
      <c r="BA8" s="48">
        <v>11456065</v>
      </c>
      <c r="BB8" s="48">
        <v>11456065</v>
      </c>
      <c r="BC8" s="48">
        <v>11456065</v>
      </c>
      <c r="BD8" s="31">
        <f>AZ8/AV8-1</f>
        <v>0</v>
      </c>
      <c r="BE8" s="31">
        <f>BA8/AZ8-1</f>
        <v>0</v>
      </c>
      <c r="BF8" s="106">
        <v>11456065</v>
      </c>
      <c r="BG8" s="48">
        <v>11456065</v>
      </c>
      <c r="BH8" s="48">
        <v>11456065</v>
      </c>
      <c r="BI8" s="31">
        <f>BF8/BB8-1</f>
        <v>0</v>
      </c>
      <c r="BJ8" s="619">
        <f>IFERROR(BG8/BF8-1,"N/A")</f>
        <v>0</v>
      </c>
      <c r="BK8" s="59">
        <v>11456065</v>
      </c>
      <c r="BL8" s="543"/>
      <c r="BM8" s="543"/>
      <c r="BN8" s="60">
        <v>11456065</v>
      </c>
      <c r="BO8" s="60">
        <v>11456065</v>
      </c>
      <c r="BP8" s="60">
        <v>11456065</v>
      </c>
      <c r="BQ8" s="60">
        <v>11456065</v>
      </c>
      <c r="BR8" s="31">
        <f>IFERROR(BK8/BG8-1,"N/A")</f>
        <v>0</v>
      </c>
      <c r="BS8" s="609">
        <f>IFERROR(BP8/BK8-1,"N/A")</f>
        <v>0</v>
      </c>
      <c r="BT8" s="59">
        <v>11456065</v>
      </c>
      <c r="BU8" s="543"/>
      <c r="BV8" s="543"/>
      <c r="BW8" s="543"/>
      <c r="BX8" s="543"/>
      <c r="BY8" s="543"/>
      <c r="BZ8" s="543"/>
      <c r="CA8" s="31">
        <f>IFERROR(BT8/BP8-1,"N/A")</f>
        <v>0</v>
      </c>
      <c r="CB8" s="609">
        <f>IFERROR(BY8/BT8-1,"N/A")</f>
        <v>-1</v>
      </c>
      <c r="CD8" s="113"/>
      <c r="CE8" s="21"/>
      <c r="CF8" s="46"/>
    </row>
    <row r="9" spans="1:84" ht="33.75" customHeight="1">
      <c r="A9" s="2" t="str">
        <f t="shared" si="0"/>
        <v/>
      </c>
      <c r="C9" s="409" t="s">
        <v>45</v>
      </c>
      <c r="D9" s="5" t="s">
        <v>50</v>
      </c>
      <c r="E9" s="5">
        <v>112</v>
      </c>
      <c r="F9" s="5">
        <v>10139</v>
      </c>
      <c r="G9" s="8"/>
      <c r="H9" s="101" t="s">
        <v>52</v>
      </c>
      <c r="I9" s="9"/>
      <c r="J9" s="11"/>
      <c r="K9" s="32"/>
      <c r="L9" s="37"/>
      <c r="M9" s="11"/>
      <c r="N9" s="32"/>
      <c r="O9" s="12"/>
      <c r="P9" s="32"/>
      <c r="Q9" s="32"/>
      <c r="R9" s="37"/>
      <c r="S9" s="11"/>
      <c r="T9" s="11"/>
      <c r="U9" s="92"/>
      <c r="V9" s="92"/>
      <c r="W9" s="22"/>
      <c r="X9" s="22"/>
      <c r="Y9" s="92"/>
      <c r="Z9" s="92"/>
      <c r="AA9" s="106">
        <v>6998664</v>
      </c>
      <c r="AB9" s="48">
        <v>6998664</v>
      </c>
      <c r="AC9" s="31"/>
      <c r="AD9" s="53"/>
      <c r="AE9" s="106">
        <v>6998664</v>
      </c>
      <c r="AF9" s="48">
        <v>6998664</v>
      </c>
      <c r="AG9" s="31"/>
      <c r="AH9" s="53"/>
      <c r="AI9" s="106">
        <v>6998664</v>
      </c>
      <c r="AJ9" s="48">
        <v>6998664</v>
      </c>
      <c r="AK9" s="48">
        <v>6998664</v>
      </c>
      <c r="AL9" s="48">
        <v>6998664</v>
      </c>
      <c r="AM9" s="31"/>
      <c r="AN9" s="53"/>
      <c r="AO9" s="106">
        <v>6998664</v>
      </c>
      <c r="AP9" s="48">
        <v>6998664</v>
      </c>
      <c r="AQ9" s="48">
        <v>6998664</v>
      </c>
      <c r="AR9" s="48">
        <v>6998664</v>
      </c>
      <c r="AS9" s="31"/>
      <c r="AT9" s="53"/>
      <c r="AU9" s="106">
        <v>6998664</v>
      </c>
      <c r="AV9" s="48">
        <v>6998664</v>
      </c>
      <c r="AW9" s="48">
        <v>6998664</v>
      </c>
      <c r="AX9" s="31"/>
      <c r="AY9" s="53"/>
      <c r="AZ9" s="106">
        <v>6998664</v>
      </c>
      <c r="BA9" s="48">
        <v>6998664</v>
      </c>
      <c r="BB9" s="48">
        <v>6998664</v>
      </c>
      <c r="BC9" s="48">
        <v>6998664</v>
      </c>
      <c r="BD9" s="31"/>
      <c r="BE9" s="31"/>
      <c r="BF9" s="106">
        <v>6998664</v>
      </c>
      <c r="BG9" s="48">
        <v>6998664</v>
      </c>
      <c r="BH9" s="48">
        <v>6998664</v>
      </c>
      <c r="BI9" s="31"/>
      <c r="BJ9" s="619"/>
      <c r="BK9" s="59">
        <v>6998664</v>
      </c>
      <c r="BL9" s="543"/>
      <c r="BM9" s="543"/>
      <c r="BN9" s="60">
        <v>6998664</v>
      </c>
      <c r="BO9" s="60">
        <v>6998664</v>
      </c>
      <c r="BP9" s="60">
        <v>6998664</v>
      </c>
      <c r="BQ9" s="60">
        <v>6998664</v>
      </c>
      <c r="BR9" s="31"/>
      <c r="BS9" s="609"/>
      <c r="BT9" s="59">
        <v>6998664</v>
      </c>
      <c r="BU9" s="543"/>
      <c r="BV9" s="543"/>
      <c r="BW9" s="543"/>
      <c r="BX9" s="543"/>
      <c r="BY9" s="543"/>
      <c r="BZ9" s="543"/>
      <c r="CA9" s="31"/>
      <c r="CB9" s="609"/>
      <c r="CD9" s="112"/>
      <c r="CE9" s="21"/>
      <c r="CF9" s="46"/>
    </row>
    <row r="10" spans="1:84" ht="49.5" customHeight="1">
      <c r="A10" s="2" t="str">
        <f t="shared" si="0"/>
        <v/>
      </c>
      <c r="C10" s="409" t="s">
        <v>45</v>
      </c>
      <c r="D10" s="5" t="s">
        <v>50</v>
      </c>
      <c r="E10" s="5">
        <v>177</v>
      </c>
      <c r="F10" s="5">
        <v>10728</v>
      </c>
      <c r="G10" s="8"/>
      <c r="H10" s="101" t="s">
        <v>53</v>
      </c>
      <c r="I10" s="9"/>
      <c r="J10" s="11"/>
      <c r="K10" s="32"/>
      <c r="L10" s="37"/>
      <c r="M10" s="11"/>
      <c r="N10" s="32"/>
      <c r="O10" s="12"/>
      <c r="P10" s="32"/>
      <c r="Q10" s="32"/>
      <c r="R10" s="37"/>
      <c r="S10" s="11"/>
      <c r="T10" s="11"/>
      <c r="U10" s="92"/>
      <c r="V10" s="92"/>
      <c r="W10" s="22"/>
      <c r="X10" s="22"/>
      <c r="Y10" s="92"/>
      <c r="Z10" s="92"/>
      <c r="AA10" s="106">
        <v>3041696</v>
      </c>
      <c r="AB10" s="48">
        <v>3041696</v>
      </c>
      <c r="AC10" s="31"/>
      <c r="AD10" s="53"/>
      <c r="AE10" s="106">
        <v>3041696</v>
      </c>
      <c r="AF10" s="48">
        <v>3041696</v>
      </c>
      <c r="AG10" s="31"/>
      <c r="AH10" s="53"/>
      <c r="AI10" s="106">
        <v>3041696</v>
      </c>
      <c r="AJ10" s="48">
        <v>3041696</v>
      </c>
      <c r="AK10" s="48">
        <v>3041696</v>
      </c>
      <c r="AL10" s="48">
        <v>3041696</v>
      </c>
      <c r="AM10" s="31"/>
      <c r="AN10" s="53"/>
      <c r="AO10" s="106">
        <v>3041696</v>
      </c>
      <c r="AP10" s="48">
        <v>3041696</v>
      </c>
      <c r="AQ10" s="48">
        <v>3041696</v>
      </c>
      <c r="AR10" s="48">
        <v>3041696</v>
      </c>
      <c r="AS10" s="31"/>
      <c r="AT10" s="53"/>
      <c r="AU10" s="106">
        <v>3041696</v>
      </c>
      <c r="AV10" s="48">
        <v>3041696</v>
      </c>
      <c r="AW10" s="48">
        <v>3041696</v>
      </c>
      <c r="AX10" s="31"/>
      <c r="AY10" s="53"/>
      <c r="AZ10" s="106">
        <v>3041696</v>
      </c>
      <c r="BA10" s="48">
        <v>3041696</v>
      </c>
      <c r="BB10" s="48">
        <v>3041696</v>
      </c>
      <c r="BC10" s="48">
        <v>3041696</v>
      </c>
      <c r="BD10" s="31"/>
      <c r="BE10" s="31"/>
      <c r="BF10" s="106">
        <v>3041696</v>
      </c>
      <c r="BG10" s="48">
        <v>3041696</v>
      </c>
      <c r="BH10" s="48">
        <v>3041696</v>
      </c>
      <c r="BI10" s="31"/>
      <c r="BJ10" s="619"/>
      <c r="BK10" s="59">
        <v>3041696</v>
      </c>
      <c r="BL10" s="543"/>
      <c r="BM10" s="543"/>
      <c r="BN10" s="60">
        <v>3041696</v>
      </c>
      <c r="BO10" s="60">
        <v>3041696</v>
      </c>
      <c r="BP10" s="60">
        <v>3041696</v>
      </c>
      <c r="BQ10" s="60">
        <v>3041696</v>
      </c>
      <c r="BR10" s="31"/>
      <c r="BS10" s="609"/>
      <c r="BT10" s="59">
        <v>3041696</v>
      </c>
      <c r="BU10" s="543"/>
      <c r="BV10" s="543"/>
      <c r="BW10" s="543"/>
      <c r="BX10" s="543"/>
      <c r="BY10" s="543"/>
      <c r="BZ10" s="543"/>
      <c r="CA10" s="31"/>
      <c r="CB10" s="609"/>
      <c r="CD10" s="112"/>
      <c r="CE10" s="21"/>
      <c r="CF10" s="46"/>
    </row>
    <row r="11" spans="1:84" ht="51" customHeight="1">
      <c r="A11" s="2" t="str">
        <f t="shared" si="0"/>
        <v/>
      </c>
      <c r="C11" s="409" t="s">
        <v>45</v>
      </c>
      <c r="D11" s="5" t="s">
        <v>50</v>
      </c>
      <c r="E11" s="5">
        <v>177</v>
      </c>
      <c r="F11" s="5">
        <v>10729</v>
      </c>
      <c r="G11" s="8"/>
      <c r="H11" s="101" t="s">
        <v>54</v>
      </c>
      <c r="I11" s="9"/>
      <c r="J11" s="11"/>
      <c r="K11" s="32"/>
      <c r="L11" s="37"/>
      <c r="M11" s="11"/>
      <c r="N11" s="32"/>
      <c r="O11" s="12"/>
      <c r="P11" s="32"/>
      <c r="Q11" s="32"/>
      <c r="R11" s="37"/>
      <c r="S11" s="11"/>
      <c r="T11" s="11"/>
      <c r="U11" s="92"/>
      <c r="V11" s="92"/>
      <c r="W11" s="22"/>
      <c r="X11" s="22"/>
      <c r="Y11" s="92"/>
      <c r="Z11" s="92"/>
      <c r="AA11" s="106">
        <v>1415705</v>
      </c>
      <c r="AB11" s="48">
        <v>1415705</v>
      </c>
      <c r="AC11" s="31"/>
      <c r="AD11" s="53"/>
      <c r="AE11" s="106">
        <v>1415705</v>
      </c>
      <c r="AF11" s="48">
        <v>1415705</v>
      </c>
      <c r="AG11" s="31"/>
      <c r="AH11" s="53"/>
      <c r="AI11" s="106">
        <v>1415705</v>
      </c>
      <c r="AJ11" s="48">
        <v>1415705</v>
      </c>
      <c r="AK11" s="48">
        <v>1415705</v>
      </c>
      <c r="AL11" s="48">
        <v>1415705</v>
      </c>
      <c r="AM11" s="31"/>
      <c r="AN11" s="53"/>
      <c r="AO11" s="106">
        <v>1415705</v>
      </c>
      <c r="AP11" s="48">
        <v>1415705</v>
      </c>
      <c r="AQ11" s="48">
        <v>1415705</v>
      </c>
      <c r="AR11" s="48">
        <v>1415705</v>
      </c>
      <c r="AS11" s="31"/>
      <c r="AT11" s="53"/>
      <c r="AU11" s="106">
        <v>1415705</v>
      </c>
      <c r="AV11" s="48">
        <v>1415705</v>
      </c>
      <c r="AW11" s="48">
        <v>1415705</v>
      </c>
      <c r="AX11" s="31"/>
      <c r="AY11" s="53"/>
      <c r="AZ11" s="106">
        <v>1415705</v>
      </c>
      <c r="BA11" s="48">
        <v>1415705</v>
      </c>
      <c r="BB11" s="48">
        <v>1415705</v>
      </c>
      <c r="BC11" s="48">
        <v>1415705</v>
      </c>
      <c r="BD11" s="31"/>
      <c r="BE11" s="31"/>
      <c r="BF11" s="106">
        <v>1415705</v>
      </c>
      <c r="BG11" s="48">
        <v>1415705</v>
      </c>
      <c r="BH11" s="48">
        <v>1415705</v>
      </c>
      <c r="BI11" s="31"/>
      <c r="BJ11" s="619"/>
      <c r="BK11" s="59">
        <v>1415705</v>
      </c>
      <c r="BL11" s="543"/>
      <c r="BM11" s="543"/>
      <c r="BN11" s="60">
        <v>1415705</v>
      </c>
      <c r="BO11" s="60">
        <v>1415705</v>
      </c>
      <c r="BP11" s="60">
        <v>1415705</v>
      </c>
      <c r="BQ11" s="60">
        <v>1415705</v>
      </c>
      <c r="BR11" s="31"/>
      <c r="BS11" s="609"/>
      <c r="BT11" s="59">
        <v>1415705</v>
      </c>
      <c r="BU11" s="543"/>
      <c r="BV11" s="543"/>
      <c r="BW11" s="543"/>
      <c r="BX11" s="543"/>
      <c r="BY11" s="543"/>
      <c r="BZ11" s="543"/>
      <c r="CA11" s="31"/>
      <c r="CB11" s="609"/>
      <c r="CD11" s="112"/>
      <c r="CE11" s="21"/>
      <c r="CF11" s="46"/>
    </row>
    <row r="12" spans="1:84" ht="33.75" customHeight="1">
      <c r="A12" s="2" t="str">
        <f t="shared" si="0"/>
        <v>TP2004147</v>
      </c>
      <c r="B12" s="311" t="s">
        <v>937</v>
      </c>
      <c r="C12" s="61" t="s">
        <v>41</v>
      </c>
      <c r="D12" s="7" t="s">
        <v>55</v>
      </c>
      <c r="E12" s="4" t="s">
        <v>43</v>
      </c>
      <c r="F12" s="4" t="s">
        <v>43</v>
      </c>
      <c r="G12" s="8">
        <v>39630</v>
      </c>
      <c r="H12" s="101" t="s">
        <v>56</v>
      </c>
      <c r="I12" s="9">
        <v>14544152</v>
      </c>
      <c r="J12" s="11">
        <v>14683511.330000004</v>
      </c>
      <c r="K12" s="32">
        <v>14686911.330000004</v>
      </c>
      <c r="L12" s="37">
        <v>2.2476387760517191E-4</v>
      </c>
      <c r="M12" s="11">
        <v>14615636</v>
      </c>
      <c r="N12" s="32">
        <v>14615636</v>
      </c>
      <c r="O12" s="12">
        <v>4.8766492268967898E-3</v>
      </c>
      <c r="P12" s="32">
        <v>14615636</v>
      </c>
      <c r="Q12" s="32">
        <v>14615636</v>
      </c>
      <c r="R12" s="37">
        <v>0</v>
      </c>
      <c r="S12" s="11">
        <v>14615636</v>
      </c>
      <c r="T12" s="11">
        <v>14615636</v>
      </c>
      <c r="U12" s="92">
        <v>0</v>
      </c>
      <c r="V12" s="92">
        <v>0</v>
      </c>
      <c r="W12" s="22">
        <v>14615636</v>
      </c>
      <c r="X12" s="22">
        <v>14615636</v>
      </c>
      <c r="Y12" s="92">
        <v>0</v>
      </c>
      <c r="Z12" s="92">
        <v>0</v>
      </c>
      <c r="AA12" s="106">
        <v>14615636</v>
      </c>
      <c r="AB12" s="48">
        <v>14615636</v>
      </c>
      <c r="AC12" s="31">
        <v>0</v>
      </c>
      <c r="AD12" s="53">
        <v>0</v>
      </c>
      <c r="AE12" s="106">
        <v>14615636</v>
      </c>
      <c r="AF12" s="48">
        <v>14615636</v>
      </c>
      <c r="AG12" s="31">
        <v>0</v>
      </c>
      <c r="AH12" s="53">
        <v>0</v>
      </c>
      <c r="AI12" s="106">
        <v>14615636</v>
      </c>
      <c r="AJ12" s="48">
        <v>14615636</v>
      </c>
      <c r="AK12" s="48">
        <v>14615636</v>
      </c>
      <c r="AL12" s="48">
        <v>14615636</v>
      </c>
      <c r="AM12" s="31">
        <v>0</v>
      </c>
      <c r="AN12" s="53">
        <v>0</v>
      </c>
      <c r="AO12" s="106">
        <v>14615636</v>
      </c>
      <c r="AP12" s="48">
        <v>14615636</v>
      </c>
      <c r="AQ12" s="48">
        <v>14615636</v>
      </c>
      <c r="AR12" s="48">
        <v>14615636</v>
      </c>
      <c r="AS12" s="31">
        <f>AO12/AK12-1</f>
        <v>0</v>
      </c>
      <c r="AT12" s="53">
        <f>AP12/AO12-1</f>
        <v>0</v>
      </c>
      <c r="AU12" s="106">
        <v>14615636</v>
      </c>
      <c r="AV12" s="48">
        <v>14615636</v>
      </c>
      <c r="AW12" s="48">
        <v>14615636</v>
      </c>
      <c r="AX12" s="31">
        <f>AU12/AQ12-1</f>
        <v>0</v>
      </c>
      <c r="AY12" s="53">
        <f>AR12/AU12-1</f>
        <v>0</v>
      </c>
      <c r="AZ12" s="106">
        <v>14615636</v>
      </c>
      <c r="BA12" s="48">
        <v>14615636</v>
      </c>
      <c r="BB12" s="48">
        <v>14615636</v>
      </c>
      <c r="BC12" s="48">
        <v>14615636</v>
      </c>
      <c r="BD12" s="31">
        <f>AZ12/AV12-1</f>
        <v>0</v>
      </c>
      <c r="BE12" s="31">
        <f>BA12/AZ12-1</f>
        <v>0</v>
      </c>
      <c r="BF12" s="106">
        <v>14615636</v>
      </c>
      <c r="BG12" s="48">
        <v>14615636</v>
      </c>
      <c r="BH12" s="48">
        <v>14615636</v>
      </c>
      <c r="BI12" s="31">
        <f>BF12/BB12-1</f>
        <v>0</v>
      </c>
      <c r="BJ12" s="619">
        <f>IFERROR(BG12/BF12-1,"N/A")</f>
        <v>0</v>
      </c>
      <c r="BK12" s="59">
        <v>14615636</v>
      </c>
      <c r="BL12" s="543"/>
      <c r="BM12" s="543"/>
      <c r="BN12" s="60">
        <v>14615636</v>
      </c>
      <c r="BO12" s="60">
        <v>14615636</v>
      </c>
      <c r="BP12" s="60">
        <v>14615636</v>
      </c>
      <c r="BQ12" s="60">
        <v>14615636</v>
      </c>
      <c r="BR12" s="31">
        <f>IFERROR(BK12/BG12-1,"N/A")</f>
        <v>0</v>
      </c>
      <c r="BS12" s="609">
        <f>IFERROR(BP12/BK12-1,"N/A")</f>
        <v>0</v>
      </c>
      <c r="BT12" s="59">
        <v>14615636</v>
      </c>
      <c r="BU12" s="543"/>
      <c r="BV12" s="543"/>
      <c r="BW12" s="543"/>
      <c r="BX12" s="543"/>
      <c r="BY12" s="543"/>
      <c r="BZ12" s="543"/>
      <c r="CA12" s="31">
        <f>IFERROR(BT12/BP12-1,"N/A")</f>
        <v>0</v>
      </c>
      <c r="CB12" s="609">
        <f>IFERROR(BY12/BT12-1,"N/A")</f>
        <v>-1</v>
      </c>
      <c r="CD12" s="114" t="s">
        <v>57</v>
      </c>
      <c r="CE12" s="21"/>
      <c r="CF12" s="46"/>
    </row>
    <row r="13" spans="1:84" ht="33.75" customHeight="1">
      <c r="A13" s="2" t="str">
        <f t="shared" si="0"/>
        <v/>
      </c>
      <c r="C13" s="409" t="s">
        <v>45</v>
      </c>
      <c r="D13" s="5" t="s">
        <v>55</v>
      </c>
      <c r="E13" s="5">
        <v>106</v>
      </c>
      <c r="F13" s="5">
        <v>10130</v>
      </c>
      <c r="G13" s="8"/>
      <c r="H13" s="101" t="s">
        <v>58</v>
      </c>
      <c r="I13" s="9"/>
      <c r="J13" s="11"/>
      <c r="K13" s="32"/>
      <c r="L13" s="37"/>
      <c r="M13" s="11"/>
      <c r="N13" s="32"/>
      <c r="O13" s="12"/>
      <c r="P13" s="32"/>
      <c r="Q13" s="32"/>
      <c r="R13" s="37"/>
      <c r="S13" s="11"/>
      <c r="T13" s="11"/>
      <c r="U13" s="92"/>
      <c r="V13" s="92"/>
      <c r="W13" s="22"/>
      <c r="X13" s="22"/>
      <c r="Y13" s="92"/>
      <c r="Z13" s="92"/>
      <c r="AA13" s="106">
        <v>14615636</v>
      </c>
      <c r="AB13" s="48">
        <v>14615636</v>
      </c>
      <c r="AC13" s="31"/>
      <c r="AD13" s="53"/>
      <c r="AE13" s="106">
        <v>14615636</v>
      </c>
      <c r="AF13" s="48">
        <v>14615636</v>
      </c>
      <c r="AG13" s="31"/>
      <c r="AH13" s="53"/>
      <c r="AI13" s="106">
        <v>14615636</v>
      </c>
      <c r="AJ13" s="48">
        <v>14615636</v>
      </c>
      <c r="AK13" s="48">
        <v>14615636</v>
      </c>
      <c r="AL13" s="48">
        <v>14615636</v>
      </c>
      <c r="AM13" s="31"/>
      <c r="AN13" s="53"/>
      <c r="AO13" s="106">
        <v>14615636</v>
      </c>
      <c r="AP13" s="48">
        <v>14615636</v>
      </c>
      <c r="AQ13" s="48">
        <v>14615636</v>
      </c>
      <c r="AR13" s="48">
        <v>14615636</v>
      </c>
      <c r="AS13" s="31"/>
      <c r="AT13" s="53"/>
      <c r="AU13" s="106">
        <v>14615636</v>
      </c>
      <c r="AV13" s="48">
        <v>14615636</v>
      </c>
      <c r="AW13" s="48">
        <v>14615636</v>
      </c>
      <c r="AX13" s="31"/>
      <c r="AY13" s="53"/>
      <c r="AZ13" s="106">
        <v>14615636</v>
      </c>
      <c r="BA13" s="48">
        <v>14615636</v>
      </c>
      <c r="BB13" s="48">
        <v>14615636</v>
      </c>
      <c r="BC13" s="48">
        <v>14615636</v>
      </c>
      <c r="BD13" s="31"/>
      <c r="BE13" s="31"/>
      <c r="BF13" s="106">
        <v>14615636</v>
      </c>
      <c r="BG13" s="48">
        <v>14615636</v>
      </c>
      <c r="BH13" s="48">
        <v>14615636</v>
      </c>
      <c r="BI13" s="31"/>
      <c r="BJ13" s="619"/>
      <c r="BK13" s="59">
        <v>14615636</v>
      </c>
      <c r="BL13" s="543"/>
      <c r="BM13" s="543"/>
      <c r="BN13" s="60">
        <v>14615636</v>
      </c>
      <c r="BO13" s="60">
        <v>14615636</v>
      </c>
      <c r="BP13" s="60">
        <v>14615636</v>
      </c>
      <c r="BQ13" s="60">
        <v>14615636</v>
      </c>
      <c r="BR13" s="31"/>
      <c r="BS13" s="609"/>
      <c r="BT13" s="59">
        <v>14615636</v>
      </c>
      <c r="BU13" s="543"/>
      <c r="BV13" s="543"/>
      <c r="BW13" s="543"/>
      <c r="BX13" s="543"/>
      <c r="BY13" s="543"/>
      <c r="BZ13" s="543"/>
      <c r="CA13" s="31"/>
      <c r="CB13" s="609"/>
      <c r="CD13" s="114"/>
      <c r="CE13" s="21"/>
      <c r="CF13" s="46"/>
    </row>
    <row r="14" spans="1:84" ht="33.75" customHeight="1">
      <c r="A14" s="2" t="str">
        <f t="shared" si="0"/>
        <v/>
      </c>
      <c r="C14" s="409" t="s">
        <v>45</v>
      </c>
      <c r="D14" s="5" t="s">
        <v>55</v>
      </c>
      <c r="E14" s="5">
        <v>119</v>
      </c>
      <c r="F14" s="5">
        <v>10149</v>
      </c>
      <c r="G14" s="8"/>
      <c r="H14" s="101" t="s">
        <v>59</v>
      </c>
      <c r="I14" s="9"/>
      <c r="J14" s="11"/>
      <c r="K14" s="32"/>
      <c r="L14" s="37"/>
      <c r="M14" s="11"/>
      <c r="N14" s="32"/>
      <c r="O14" s="12"/>
      <c r="P14" s="32"/>
      <c r="Q14" s="32"/>
      <c r="R14" s="37"/>
      <c r="S14" s="11"/>
      <c r="T14" s="11"/>
      <c r="U14" s="92"/>
      <c r="V14" s="92"/>
      <c r="W14" s="22"/>
      <c r="X14" s="22"/>
      <c r="Y14" s="92"/>
      <c r="Z14" s="92"/>
      <c r="AA14" s="106">
        <v>0</v>
      </c>
      <c r="AB14" s="48">
        <v>0</v>
      </c>
      <c r="AC14" s="31"/>
      <c r="AD14" s="53"/>
      <c r="AE14" s="106">
        <v>0</v>
      </c>
      <c r="AF14" s="48">
        <v>0</v>
      </c>
      <c r="AG14" s="31"/>
      <c r="AH14" s="53"/>
      <c r="AI14" s="106">
        <v>0</v>
      </c>
      <c r="AJ14" s="48">
        <v>0</v>
      </c>
      <c r="AK14" s="48">
        <v>0</v>
      </c>
      <c r="AL14" s="48">
        <v>0</v>
      </c>
      <c r="AM14" s="31"/>
      <c r="AN14" s="53"/>
      <c r="AO14" s="106">
        <v>0</v>
      </c>
      <c r="AP14" s="48">
        <v>0</v>
      </c>
      <c r="AQ14" s="48">
        <v>0</v>
      </c>
      <c r="AR14" s="48">
        <v>0</v>
      </c>
      <c r="AS14" s="31"/>
      <c r="AT14" s="53"/>
      <c r="AU14" s="106">
        <v>0</v>
      </c>
      <c r="AV14" s="48">
        <v>0</v>
      </c>
      <c r="AW14" s="48">
        <v>0</v>
      </c>
      <c r="AX14" s="31"/>
      <c r="AY14" s="53"/>
      <c r="AZ14" s="106">
        <v>0</v>
      </c>
      <c r="BA14" s="48">
        <v>0</v>
      </c>
      <c r="BB14" s="48">
        <v>0</v>
      </c>
      <c r="BC14" s="48">
        <v>0</v>
      </c>
      <c r="BD14" s="31"/>
      <c r="BE14" s="31"/>
      <c r="BF14" s="106">
        <v>0</v>
      </c>
      <c r="BG14" s="48">
        <v>0</v>
      </c>
      <c r="BH14" s="48">
        <v>0</v>
      </c>
      <c r="BI14" s="31"/>
      <c r="BJ14" s="619"/>
      <c r="BK14" s="59">
        <v>0</v>
      </c>
      <c r="BL14" s="543"/>
      <c r="BM14" s="543"/>
      <c r="BN14" s="60">
        <v>0</v>
      </c>
      <c r="BO14" s="60">
        <v>0</v>
      </c>
      <c r="BP14" s="60">
        <v>0</v>
      </c>
      <c r="BQ14" s="60">
        <v>0</v>
      </c>
      <c r="BR14" s="31"/>
      <c r="BS14" s="609"/>
      <c r="BT14" s="59">
        <v>0</v>
      </c>
      <c r="BU14" s="543"/>
      <c r="BV14" s="543"/>
      <c r="BW14" s="543"/>
      <c r="BX14" s="543"/>
      <c r="BY14" s="543"/>
      <c r="BZ14" s="543"/>
      <c r="CA14" s="31"/>
      <c r="CB14" s="609"/>
      <c r="CD14" s="114"/>
      <c r="CE14" s="21"/>
      <c r="CF14" s="46"/>
    </row>
    <row r="15" spans="1:84" ht="33.75" customHeight="1">
      <c r="A15" s="2" t="str">
        <f t="shared" si="0"/>
        <v/>
      </c>
      <c r="C15" s="61" t="s">
        <v>41</v>
      </c>
      <c r="D15" s="7" t="s">
        <v>60</v>
      </c>
      <c r="E15" s="4" t="s">
        <v>43</v>
      </c>
      <c r="F15" s="4" t="s">
        <v>43</v>
      </c>
      <c r="G15" s="8">
        <v>38838</v>
      </c>
      <c r="H15" s="101" t="s">
        <v>61</v>
      </c>
      <c r="I15" s="9">
        <v>387742</v>
      </c>
      <c r="J15" s="11">
        <v>387742</v>
      </c>
      <c r="K15" s="11">
        <v>387742</v>
      </c>
      <c r="L15" s="37">
        <v>2.2476387760517191E-4</v>
      </c>
      <c r="M15" s="11">
        <v>387742</v>
      </c>
      <c r="N15" s="11">
        <v>387742</v>
      </c>
      <c r="O15" s="12">
        <v>0</v>
      </c>
      <c r="P15" s="32">
        <v>387742</v>
      </c>
      <c r="Q15" s="32">
        <v>387742</v>
      </c>
      <c r="R15" s="37">
        <v>0</v>
      </c>
      <c r="S15" s="11">
        <v>387742</v>
      </c>
      <c r="T15" s="11">
        <v>387742</v>
      </c>
      <c r="U15" s="92">
        <v>0</v>
      </c>
      <c r="V15" s="92">
        <v>0</v>
      </c>
      <c r="W15" s="22">
        <v>387742</v>
      </c>
      <c r="X15" s="22">
        <v>387742</v>
      </c>
      <c r="Y15" s="92">
        <v>0</v>
      </c>
      <c r="Z15" s="92">
        <v>0</v>
      </c>
      <c r="AA15" s="106">
        <v>387742</v>
      </c>
      <c r="AB15" s="48">
        <v>387742</v>
      </c>
      <c r="AC15" s="31">
        <v>0</v>
      </c>
      <c r="AD15" s="53">
        <v>0</v>
      </c>
      <c r="AE15" s="106">
        <v>387742</v>
      </c>
      <c r="AF15" s="48">
        <v>387742</v>
      </c>
      <c r="AG15" s="31">
        <v>0</v>
      </c>
      <c r="AH15" s="53">
        <v>0</v>
      </c>
      <c r="AI15" s="106">
        <v>387742</v>
      </c>
      <c r="AJ15" s="48">
        <v>387742</v>
      </c>
      <c r="AK15" s="48">
        <v>387742</v>
      </c>
      <c r="AL15" s="48">
        <v>387742</v>
      </c>
      <c r="AM15" s="31">
        <v>0</v>
      </c>
      <c r="AN15" s="53">
        <v>0</v>
      </c>
      <c r="AO15" s="106">
        <v>387742</v>
      </c>
      <c r="AP15" s="48">
        <v>387742</v>
      </c>
      <c r="AQ15" s="48">
        <v>387742</v>
      </c>
      <c r="AR15" s="48">
        <v>387742</v>
      </c>
      <c r="AS15" s="31">
        <f>AO15/AK15-1</f>
        <v>0</v>
      </c>
      <c r="AT15" s="53">
        <f>AP15/AO15-1</f>
        <v>0</v>
      </c>
      <c r="AU15" s="106">
        <v>387742</v>
      </c>
      <c r="AV15" s="48">
        <v>387742</v>
      </c>
      <c r="AW15" s="48">
        <v>387742</v>
      </c>
      <c r="AX15" s="31">
        <f>AU15/AQ15-1</f>
        <v>0</v>
      </c>
      <c r="AY15" s="53">
        <f>AR15/AU15-1</f>
        <v>0</v>
      </c>
      <c r="AZ15" s="106">
        <v>387742</v>
      </c>
      <c r="BA15" s="48">
        <v>387742</v>
      </c>
      <c r="BB15" s="48">
        <v>387742</v>
      </c>
      <c r="BC15" s="48">
        <v>387742</v>
      </c>
      <c r="BD15" s="31">
        <f>AZ15/AV15-1</f>
        <v>0</v>
      </c>
      <c r="BE15" s="31">
        <f>BA15/AZ15-1</f>
        <v>0</v>
      </c>
      <c r="BF15" s="106">
        <v>387742</v>
      </c>
      <c r="BG15" s="48">
        <v>387742</v>
      </c>
      <c r="BH15" s="48">
        <v>387742</v>
      </c>
      <c r="BI15" s="31">
        <f>BF15/BB15-1</f>
        <v>0</v>
      </c>
      <c r="BJ15" s="619">
        <f>IFERROR(BG15/BF15-1,"N/A")</f>
        <v>0</v>
      </c>
      <c r="BK15" s="59">
        <v>387742</v>
      </c>
      <c r="BL15" s="543"/>
      <c r="BM15" s="543"/>
      <c r="BN15" s="60">
        <v>387742</v>
      </c>
      <c r="BO15" s="60">
        <v>387742</v>
      </c>
      <c r="BP15" s="60">
        <v>387742</v>
      </c>
      <c r="BQ15" s="60">
        <v>387742</v>
      </c>
      <c r="BR15" s="31">
        <f>IFERROR(BK15/BG15-1,"N/A")</f>
        <v>0</v>
      </c>
      <c r="BS15" s="609">
        <f>IFERROR(BP15/BK15-1,"N/A")</f>
        <v>0</v>
      </c>
      <c r="BT15" s="59">
        <v>387742</v>
      </c>
      <c r="BU15" s="543"/>
      <c r="BV15" s="543"/>
      <c r="BW15" s="543"/>
      <c r="BX15" s="543"/>
      <c r="BY15" s="543"/>
      <c r="BZ15" s="543"/>
      <c r="CA15" s="31">
        <f>IFERROR(BT15/BP15-1,"N/A")</f>
        <v>0</v>
      </c>
      <c r="CB15" s="609">
        <f>IFERROR(BY15/BT15-1,"N/A")</f>
        <v>-1</v>
      </c>
      <c r="CC15" s="21"/>
      <c r="CD15" s="114"/>
      <c r="CE15" s="21"/>
      <c r="CF15" s="46"/>
    </row>
    <row r="16" spans="1:84" ht="33.75" customHeight="1">
      <c r="A16" s="2" t="str">
        <f t="shared" si="0"/>
        <v/>
      </c>
      <c r="C16" s="409" t="s">
        <v>45</v>
      </c>
      <c r="D16" s="5" t="s">
        <v>60</v>
      </c>
      <c r="E16" s="5">
        <v>30001</v>
      </c>
      <c r="F16" s="5">
        <v>50001</v>
      </c>
      <c r="G16" s="8"/>
      <c r="H16" s="101" t="s">
        <v>62</v>
      </c>
      <c r="I16" s="9"/>
      <c r="J16" s="11"/>
      <c r="K16" s="11"/>
      <c r="L16" s="37"/>
      <c r="M16" s="11"/>
      <c r="N16" s="11"/>
      <c r="O16" s="12"/>
      <c r="P16" s="32"/>
      <c r="Q16" s="32"/>
      <c r="R16" s="37"/>
      <c r="S16" s="11"/>
      <c r="T16" s="11"/>
      <c r="U16" s="92"/>
      <c r="V16" s="92"/>
      <c r="W16" s="22"/>
      <c r="X16" s="22"/>
      <c r="Y16" s="92"/>
      <c r="Z16" s="92"/>
      <c r="AA16" s="106">
        <v>387742</v>
      </c>
      <c r="AB16" s="48">
        <v>387742</v>
      </c>
      <c r="AC16" s="31"/>
      <c r="AD16" s="53"/>
      <c r="AE16" s="106">
        <v>387742</v>
      </c>
      <c r="AF16" s="48">
        <v>387742</v>
      </c>
      <c r="AG16" s="31"/>
      <c r="AH16" s="53"/>
      <c r="AI16" s="106">
        <v>387742</v>
      </c>
      <c r="AJ16" s="48">
        <v>387742</v>
      </c>
      <c r="AK16" s="48">
        <v>387742</v>
      </c>
      <c r="AL16" s="48">
        <v>387742</v>
      </c>
      <c r="AM16" s="31"/>
      <c r="AN16" s="53"/>
      <c r="AO16" s="106">
        <v>387742</v>
      </c>
      <c r="AP16" s="48">
        <v>387742</v>
      </c>
      <c r="AQ16" s="48">
        <v>387742</v>
      </c>
      <c r="AR16" s="48">
        <v>387742</v>
      </c>
      <c r="AS16" s="31"/>
      <c r="AT16" s="53"/>
      <c r="AU16" s="106">
        <v>387742</v>
      </c>
      <c r="AV16" s="48">
        <v>387742</v>
      </c>
      <c r="AW16" s="48">
        <v>387742</v>
      </c>
      <c r="AX16" s="31"/>
      <c r="AY16" s="53"/>
      <c r="AZ16" s="106">
        <v>387742</v>
      </c>
      <c r="BA16" s="48">
        <v>387742</v>
      </c>
      <c r="BB16" s="48">
        <v>387742</v>
      </c>
      <c r="BC16" s="48">
        <v>387742</v>
      </c>
      <c r="BD16" s="31"/>
      <c r="BE16" s="31"/>
      <c r="BF16" s="106">
        <v>387742</v>
      </c>
      <c r="BG16" s="48">
        <v>387742</v>
      </c>
      <c r="BH16" s="48">
        <v>387742</v>
      </c>
      <c r="BI16" s="31"/>
      <c r="BJ16" s="619"/>
      <c r="BK16" s="59">
        <v>387742</v>
      </c>
      <c r="BL16" s="543"/>
      <c r="BM16" s="543"/>
      <c r="BN16" s="60">
        <v>387742</v>
      </c>
      <c r="BO16" s="60">
        <v>387742</v>
      </c>
      <c r="BP16" s="60">
        <v>387742</v>
      </c>
      <c r="BQ16" s="60">
        <v>387742</v>
      </c>
      <c r="BR16" s="31"/>
      <c r="BS16" s="609"/>
      <c r="BT16" s="59">
        <v>387742</v>
      </c>
      <c r="BU16" s="543"/>
      <c r="BV16" s="543"/>
      <c r="BW16" s="543"/>
      <c r="BX16" s="543"/>
      <c r="BY16" s="543"/>
      <c r="BZ16" s="543"/>
      <c r="CA16" s="31"/>
      <c r="CB16" s="609"/>
      <c r="CC16" s="21"/>
      <c r="CD16" s="114"/>
      <c r="CE16" s="21"/>
      <c r="CF16" s="46"/>
    </row>
    <row r="17" spans="1:84" ht="45" customHeight="1">
      <c r="A17" s="2" t="str">
        <f t="shared" si="0"/>
        <v>TP2006090</v>
      </c>
      <c r="B17" s="311" t="s">
        <v>585</v>
      </c>
      <c r="C17" s="61" t="s">
        <v>41</v>
      </c>
      <c r="D17" s="7" t="s">
        <v>63</v>
      </c>
      <c r="E17" s="4" t="s">
        <v>43</v>
      </c>
      <c r="F17" s="4" t="s">
        <v>43</v>
      </c>
      <c r="G17" s="8">
        <v>39539</v>
      </c>
      <c r="H17" s="101" t="s">
        <v>64</v>
      </c>
      <c r="I17" s="9">
        <v>1520473</v>
      </c>
      <c r="J17" s="11">
        <v>1520502</v>
      </c>
      <c r="K17" s="11">
        <v>1520502</v>
      </c>
      <c r="L17" s="37">
        <v>2.2476387760517191E-4</v>
      </c>
      <c r="M17" s="11">
        <v>1520502</v>
      </c>
      <c r="N17" s="11">
        <v>1520502</v>
      </c>
      <c r="O17" s="12">
        <v>0</v>
      </c>
      <c r="P17" s="32">
        <v>1520502</v>
      </c>
      <c r="Q17" s="32">
        <v>1520502</v>
      </c>
      <c r="R17" s="37">
        <v>0</v>
      </c>
      <c r="S17" s="11">
        <v>1520502</v>
      </c>
      <c r="T17" s="11">
        <v>1520502</v>
      </c>
      <c r="U17" s="92">
        <v>0</v>
      </c>
      <c r="V17" s="92">
        <v>0</v>
      </c>
      <c r="W17" s="22">
        <v>1520502</v>
      </c>
      <c r="X17" s="22">
        <v>1520502</v>
      </c>
      <c r="Y17" s="92">
        <v>0</v>
      </c>
      <c r="Z17" s="92">
        <v>0</v>
      </c>
      <c r="AA17" s="106">
        <v>1520502</v>
      </c>
      <c r="AB17" s="48">
        <v>1520502</v>
      </c>
      <c r="AC17" s="31">
        <v>0</v>
      </c>
      <c r="AD17" s="53">
        <v>0</v>
      </c>
      <c r="AE17" s="106">
        <v>1520502</v>
      </c>
      <c r="AF17" s="48">
        <v>1520502</v>
      </c>
      <c r="AG17" s="31">
        <v>0</v>
      </c>
      <c r="AH17" s="53">
        <v>0</v>
      </c>
      <c r="AI17" s="106">
        <v>1520502</v>
      </c>
      <c r="AJ17" s="48">
        <v>1520502</v>
      </c>
      <c r="AK17" s="48">
        <v>1520502</v>
      </c>
      <c r="AL17" s="48">
        <v>1520502</v>
      </c>
      <c r="AM17" s="31">
        <v>0</v>
      </c>
      <c r="AN17" s="53">
        <v>0</v>
      </c>
      <c r="AO17" s="106">
        <v>1520502</v>
      </c>
      <c r="AP17" s="48">
        <v>1520502</v>
      </c>
      <c r="AQ17" s="48">
        <v>1520502</v>
      </c>
      <c r="AR17" s="48">
        <v>1520502</v>
      </c>
      <c r="AS17" s="31">
        <f>AO17/AK17-1</f>
        <v>0</v>
      </c>
      <c r="AT17" s="53">
        <f>AP17/AO17-1</f>
        <v>0</v>
      </c>
      <c r="AU17" s="106">
        <v>1520502</v>
      </c>
      <c r="AV17" s="48">
        <v>1520502</v>
      </c>
      <c r="AW17" s="48">
        <v>1520502</v>
      </c>
      <c r="AX17" s="31">
        <f>AU17/AQ17-1</f>
        <v>0</v>
      </c>
      <c r="AY17" s="53">
        <f>AR17/AU17-1</f>
        <v>0</v>
      </c>
      <c r="AZ17" s="106">
        <v>1520502</v>
      </c>
      <c r="BA17" s="48">
        <v>1520502</v>
      </c>
      <c r="BB17" s="48">
        <v>1520502</v>
      </c>
      <c r="BC17" s="48">
        <v>1520502</v>
      </c>
      <c r="BD17" s="31">
        <f>AZ17/AV17-1</f>
        <v>0</v>
      </c>
      <c r="BE17" s="31">
        <f>BA17/AZ17-1</f>
        <v>0</v>
      </c>
      <c r="BF17" s="106">
        <v>1520502</v>
      </c>
      <c r="BG17" s="48">
        <v>1520502</v>
      </c>
      <c r="BH17" s="48">
        <v>1520502</v>
      </c>
      <c r="BI17" s="31">
        <f>BF17/BB17-1</f>
        <v>0</v>
      </c>
      <c r="BJ17" s="619">
        <f>IFERROR(BG17/BF17-1,"N/A")</f>
        <v>0</v>
      </c>
      <c r="BK17" s="59">
        <v>1520502</v>
      </c>
      <c r="BL17" s="543"/>
      <c r="BM17" s="543"/>
      <c r="BN17" s="60">
        <v>1520502</v>
      </c>
      <c r="BO17" s="60">
        <v>1520502</v>
      </c>
      <c r="BP17" s="60">
        <v>1520502</v>
      </c>
      <c r="BQ17" s="60">
        <v>1520502</v>
      </c>
      <c r="BR17" s="31">
        <f>IFERROR(BK17/BG17-1,"N/A")</f>
        <v>0</v>
      </c>
      <c r="BS17" s="609">
        <f>IFERROR(BP17/BK17-1,"N/A")</f>
        <v>0</v>
      </c>
      <c r="BT17" s="59">
        <v>1520502</v>
      </c>
      <c r="BU17" s="543"/>
      <c r="BV17" s="543"/>
      <c r="BW17" s="543"/>
      <c r="BX17" s="543"/>
      <c r="BY17" s="543"/>
      <c r="BZ17" s="543"/>
      <c r="CA17" s="31">
        <f>IFERROR(BT17/BP17-1,"N/A")</f>
        <v>0</v>
      </c>
      <c r="CB17" s="609">
        <f>IFERROR(BY17/BT17-1,"N/A")</f>
        <v>-1</v>
      </c>
      <c r="CC17" s="21"/>
      <c r="CD17" s="114"/>
      <c r="CE17" s="5"/>
      <c r="CF17" s="46"/>
    </row>
    <row r="18" spans="1:84" ht="45" customHeight="1">
      <c r="A18" s="2" t="str">
        <f t="shared" si="0"/>
        <v/>
      </c>
      <c r="C18" s="409" t="s">
        <v>45</v>
      </c>
      <c r="D18" s="5" t="s">
        <v>63</v>
      </c>
      <c r="E18" s="5">
        <v>110</v>
      </c>
      <c r="F18" s="5">
        <v>10137</v>
      </c>
      <c r="G18" s="8"/>
      <c r="H18" s="101" t="s">
        <v>65</v>
      </c>
      <c r="I18" s="9"/>
      <c r="J18" s="11"/>
      <c r="K18" s="11"/>
      <c r="L18" s="37"/>
      <c r="M18" s="11"/>
      <c r="N18" s="11"/>
      <c r="O18" s="12"/>
      <c r="P18" s="32"/>
      <c r="Q18" s="32"/>
      <c r="R18" s="37"/>
      <c r="S18" s="11"/>
      <c r="T18" s="11"/>
      <c r="U18" s="92"/>
      <c r="V18" s="92"/>
      <c r="W18" s="22"/>
      <c r="X18" s="22"/>
      <c r="Y18" s="92"/>
      <c r="Z18" s="92"/>
      <c r="AA18" s="106">
        <v>1520502</v>
      </c>
      <c r="AB18" s="48">
        <v>1520502</v>
      </c>
      <c r="AC18" s="31"/>
      <c r="AD18" s="53"/>
      <c r="AE18" s="106">
        <v>1520502</v>
      </c>
      <c r="AF18" s="48">
        <v>1520502</v>
      </c>
      <c r="AG18" s="31"/>
      <c r="AH18" s="53"/>
      <c r="AI18" s="106">
        <v>1520502</v>
      </c>
      <c r="AJ18" s="48">
        <v>1520502</v>
      </c>
      <c r="AK18" s="48">
        <v>1520502</v>
      </c>
      <c r="AL18" s="48">
        <v>1520502</v>
      </c>
      <c r="AM18" s="31"/>
      <c r="AN18" s="53"/>
      <c r="AO18" s="106">
        <v>1520502</v>
      </c>
      <c r="AP18" s="48">
        <v>1520502</v>
      </c>
      <c r="AQ18" s="48">
        <v>1520502</v>
      </c>
      <c r="AR18" s="48">
        <v>1520502</v>
      </c>
      <c r="AS18" s="31"/>
      <c r="AT18" s="53"/>
      <c r="AU18" s="106">
        <v>1520502</v>
      </c>
      <c r="AV18" s="48">
        <v>1520502</v>
      </c>
      <c r="AW18" s="48">
        <v>1520502</v>
      </c>
      <c r="AX18" s="31"/>
      <c r="AY18" s="53"/>
      <c r="AZ18" s="106">
        <v>1520502</v>
      </c>
      <c r="BA18" s="48">
        <v>1520502</v>
      </c>
      <c r="BB18" s="48">
        <v>1520502</v>
      </c>
      <c r="BC18" s="48">
        <v>1520502</v>
      </c>
      <c r="BD18" s="31"/>
      <c r="BE18" s="31"/>
      <c r="BF18" s="106">
        <v>1520502</v>
      </c>
      <c r="BG18" s="48">
        <v>1520502</v>
      </c>
      <c r="BH18" s="48">
        <v>1520502</v>
      </c>
      <c r="BI18" s="31"/>
      <c r="BJ18" s="619"/>
      <c r="BK18" s="59">
        <v>1520502</v>
      </c>
      <c r="BL18" s="543"/>
      <c r="BM18" s="543"/>
      <c r="BN18" s="60">
        <v>1520502</v>
      </c>
      <c r="BO18" s="60">
        <v>1520502</v>
      </c>
      <c r="BP18" s="60">
        <v>1520502</v>
      </c>
      <c r="BQ18" s="60">
        <v>1520502</v>
      </c>
      <c r="BR18" s="31"/>
      <c r="BS18" s="609"/>
      <c r="BT18" s="59">
        <v>1520502</v>
      </c>
      <c r="BU18" s="543"/>
      <c r="BV18" s="543"/>
      <c r="BW18" s="543"/>
      <c r="BX18" s="543"/>
      <c r="BY18" s="543"/>
      <c r="BZ18" s="543"/>
      <c r="CA18" s="31"/>
      <c r="CB18" s="609"/>
      <c r="CC18" s="21"/>
      <c r="CD18" s="114"/>
      <c r="CE18" s="5"/>
      <c r="CF18" s="46"/>
    </row>
    <row r="19" spans="1:84" ht="45" customHeight="1">
      <c r="A19" s="2" t="str">
        <f t="shared" si="0"/>
        <v/>
      </c>
      <c r="C19" s="409" t="s">
        <v>45</v>
      </c>
      <c r="D19" s="5" t="s">
        <v>63</v>
      </c>
      <c r="E19" s="5">
        <v>657</v>
      </c>
      <c r="F19" s="5">
        <v>10862</v>
      </c>
      <c r="G19" s="8"/>
      <c r="H19" s="101" t="s">
        <v>66</v>
      </c>
      <c r="I19" s="9"/>
      <c r="J19" s="11"/>
      <c r="K19" s="11"/>
      <c r="L19" s="37"/>
      <c r="M19" s="11"/>
      <c r="N19" s="11"/>
      <c r="O19" s="12"/>
      <c r="P19" s="32"/>
      <c r="Q19" s="32"/>
      <c r="R19" s="37"/>
      <c r="S19" s="11"/>
      <c r="T19" s="11"/>
      <c r="U19" s="92"/>
      <c r="V19" s="92"/>
      <c r="W19" s="22"/>
      <c r="X19" s="22"/>
      <c r="Y19" s="92"/>
      <c r="Z19" s="92"/>
      <c r="AA19" s="106">
        <v>0</v>
      </c>
      <c r="AB19" s="48">
        <v>0</v>
      </c>
      <c r="AC19" s="31"/>
      <c r="AD19" s="53"/>
      <c r="AE19" s="106">
        <v>0</v>
      </c>
      <c r="AF19" s="48">
        <v>0</v>
      </c>
      <c r="AG19" s="31"/>
      <c r="AH19" s="53"/>
      <c r="AI19" s="106">
        <v>0</v>
      </c>
      <c r="AJ19" s="48">
        <v>0</v>
      </c>
      <c r="AK19" s="48">
        <v>0</v>
      </c>
      <c r="AL19" s="48">
        <v>0</v>
      </c>
      <c r="AM19" s="31"/>
      <c r="AN19" s="53"/>
      <c r="AO19" s="106">
        <v>0</v>
      </c>
      <c r="AP19" s="48">
        <v>0</v>
      </c>
      <c r="AQ19" s="48">
        <v>0</v>
      </c>
      <c r="AR19" s="48">
        <v>0</v>
      </c>
      <c r="AS19" s="31"/>
      <c r="AT19" s="53"/>
      <c r="AU19" s="106">
        <v>0</v>
      </c>
      <c r="AV19" s="48">
        <v>0</v>
      </c>
      <c r="AW19" s="48">
        <v>0</v>
      </c>
      <c r="AX19" s="31"/>
      <c r="AY19" s="53"/>
      <c r="AZ19" s="106">
        <v>0</v>
      </c>
      <c r="BA19" s="48">
        <v>0</v>
      </c>
      <c r="BB19" s="48">
        <v>0</v>
      </c>
      <c r="BC19" s="48">
        <v>0</v>
      </c>
      <c r="BD19" s="31"/>
      <c r="BE19" s="31"/>
      <c r="BF19" s="106">
        <v>0</v>
      </c>
      <c r="BG19" s="48">
        <v>0</v>
      </c>
      <c r="BH19" s="48">
        <v>0</v>
      </c>
      <c r="BI19" s="31"/>
      <c r="BJ19" s="619"/>
      <c r="BK19" s="59">
        <v>0</v>
      </c>
      <c r="BL19" s="543"/>
      <c r="BM19" s="543"/>
      <c r="BN19" s="60">
        <v>0</v>
      </c>
      <c r="BO19" s="60">
        <v>0</v>
      </c>
      <c r="BP19" s="60">
        <v>0</v>
      </c>
      <c r="BQ19" s="60">
        <v>0</v>
      </c>
      <c r="BR19" s="31"/>
      <c r="BS19" s="609"/>
      <c r="BT19" s="59">
        <v>0</v>
      </c>
      <c r="BU19" s="543"/>
      <c r="BV19" s="543"/>
      <c r="BW19" s="543"/>
      <c r="BX19" s="543"/>
      <c r="BY19" s="543"/>
      <c r="BZ19" s="543"/>
      <c r="CA19" s="31"/>
      <c r="CB19" s="609"/>
      <c r="CC19" s="21"/>
      <c r="CD19" s="114"/>
      <c r="CE19" s="5"/>
      <c r="CF19" s="46"/>
    </row>
    <row r="20" spans="1:84" ht="33.75" customHeight="1">
      <c r="A20" s="2" t="str">
        <f t="shared" si="0"/>
        <v>TP2007015</v>
      </c>
      <c r="B20" s="311" t="s">
        <v>961</v>
      </c>
      <c r="C20" s="42" t="s">
        <v>67</v>
      </c>
      <c r="D20" s="7" t="s">
        <v>68</v>
      </c>
      <c r="E20" s="4" t="s">
        <v>43</v>
      </c>
      <c r="F20" s="4" t="s">
        <v>43</v>
      </c>
      <c r="G20" s="8">
        <v>39417</v>
      </c>
      <c r="H20" s="101" t="s">
        <v>69</v>
      </c>
      <c r="I20" s="9">
        <v>84424</v>
      </c>
      <c r="J20" s="11">
        <v>84424</v>
      </c>
      <c r="K20" s="11">
        <v>84424</v>
      </c>
      <c r="L20" s="37">
        <v>2.2476387760517191E-4</v>
      </c>
      <c r="M20" s="11">
        <v>84424</v>
      </c>
      <c r="N20" s="11">
        <v>84424</v>
      </c>
      <c r="O20" s="12">
        <v>0</v>
      </c>
      <c r="P20" s="32">
        <v>84424</v>
      </c>
      <c r="Q20" s="32">
        <v>84424</v>
      </c>
      <c r="R20" s="37">
        <v>0</v>
      </c>
      <c r="S20" s="11">
        <v>84424</v>
      </c>
      <c r="T20" s="11">
        <v>84424</v>
      </c>
      <c r="U20" s="92">
        <v>0</v>
      </c>
      <c r="V20" s="92">
        <v>0</v>
      </c>
      <c r="W20" s="22">
        <v>84424</v>
      </c>
      <c r="X20" s="22">
        <v>84424</v>
      </c>
      <c r="Y20" s="92">
        <v>0</v>
      </c>
      <c r="Z20" s="92">
        <v>0</v>
      </c>
      <c r="AA20" s="106">
        <v>84424</v>
      </c>
      <c r="AB20" s="48">
        <v>84424</v>
      </c>
      <c r="AC20" s="31">
        <v>0</v>
      </c>
      <c r="AD20" s="53">
        <v>0</v>
      </c>
      <c r="AE20" s="106">
        <v>84424</v>
      </c>
      <c r="AF20" s="48">
        <v>84424</v>
      </c>
      <c r="AG20" s="31">
        <v>0</v>
      </c>
      <c r="AH20" s="53">
        <v>0</v>
      </c>
      <c r="AI20" s="106">
        <v>84424</v>
      </c>
      <c r="AJ20" s="48">
        <v>84424</v>
      </c>
      <c r="AK20" s="48">
        <v>84424</v>
      </c>
      <c r="AL20" s="48">
        <v>84424</v>
      </c>
      <c r="AM20" s="31">
        <v>0</v>
      </c>
      <c r="AN20" s="53">
        <v>0</v>
      </c>
      <c r="AO20" s="106">
        <v>84424</v>
      </c>
      <c r="AP20" s="48">
        <v>84424</v>
      </c>
      <c r="AQ20" s="48">
        <v>84424</v>
      </c>
      <c r="AR20" s="48">
        <v>84424</v>
      </c>
      <c r="AS20" s="31">
        <f>AO20/AK20-1</f>
        <v>0</v>
      </c>
      <c r="AT20" s="53">
        <f>AP20/AO20-1</f>
        <v>0</v>
      </c>
      <c r="AU20" s="106">
        <v>84424</v>
      </c>
      <c r="AV20" s="48">
        <v>84424</v>
      </c>
      <c r="AW20" s="48">
        <v>84424</v>
      </c>
      <c r="AX20" s="31">
        <f>AU20/AQ20-1</f>
        <v>0</v>
      </c>
      <c r="AY20" s="53">
        <f>AR20/AU20-1</f>
        <v>0</v>
      </c>
      <c r="AZ20" s="106">
        <v>84424</v>
      </c>
      <c r="BA20" s="48">
        <v>84424</v>
      </c>
      <c r="BB20" s="48">
        <v>84424</v>
      </c>
      <c r="BC20" s="48">
        <v>84424</v>
      </c>
      <c r="BD20" s="31">
        <f>AZ20/AV20-1</f>
        <v>0</v>
      </c>
      <c r="BE20" s="31">
        <f>BA20/AZ20-1</f>
        <v>0</v>
      </c>
      <c r="BF20" s="106">
        <v>84424</v>
      </c>
      <c r="BG20" s="48">
        <v>84424</v>
      </c>
      <c r="BH20" s="48">
        <v>84424</v>
      </c>
      <c r="BI20" s="31">
        <f>BF20/BB20-1</f>
        <v>0</v>
      </c>
      <c r="BJ20" s="619">
        <f>IFERROR(BG20/BF20-1,"N/A")</f>
        <v>0</v>
      </c>
      <c r="BK20" s="59">
        <v>84424</v>
      </c>
      <c r="BL20" s="543"/>
      <c r="BM20" s="543"/>
      <c r="BN20" s="60">
        <v>84424</v>
      </c>
      <c r="BO20" s="60">
        <v>84424</v>
      </c>
      <c r="BP20" s="60">
        <v>84424</v>
      </c>
      <c r="BQ20" s="60">
        <v>84424</v>
      </c>
      <c r="BR20" s="31">
        <f>IFERROR(BK20/BG20-1,"N/A")</f>
        <v>0</v>
      </c>
      <c r="BS20" s="609">
        <f>IFERROR(BP20/BK20-1,"N/A")</f>
        <v>0</v>
      </c>
      <c r="BT20" s="59">
        <v>84424</v>
      </c>
      <c r="BU20" s="543"/>
      <c r="BV20" s="543"/>
      <c r="BW20" s="543"/>
      <c r="BX20" s="543"/>
      <c r="BY20" s="543"/>
      <c r="BZ20" s="543"/>
      <c r="CA20" s="31">
        <f>IFERROR(BT20/BP20-1,"N/A")</f>
        <v>0</v>
      </c>
      <c r="CB20" s="609">
        <f>IFERROR(BY20/BT20-1,"N/A")</f>
        <v>-1</v>
      </c>
      <c r="CC20" s="21"/>
      <c r="CD20" s="114" t="s">
        <v>70</v>
      </c>
      <c r="CE20" s="5"/>
      <c r="CF20" s="46"/>
    </row>
    <row r="21" spans="1:84" ht="39.75" customHeight="1">
      <c r="A21" s="2" t="str">
        <f t="shared" si="0"/>
        <v/>
      </c>
      <c r="B21" s="2"/>
      <c r="C21" s="410" t="s">
        <v>45</v>
      </c>
      <c r="D21" s="5" t="s">
        <v>68</v>
      </c>
      <c r="E21" s="5">
        <v>118</v>
      </c>
      <c r="F21" s="5">
        <v>10148</v>
      </c>
      <c r="G21" s="8"/>
      <c r="H21" s="101" t="s">
        <v>71</v>
      </c>
      <c r="I21" s="9"/>
      <c r="J21" s="11"/>
      <c r="K21" s="11"/>
      <c r="L21" s="37"/>
      <c r="M21" s="11"/>
      <c r="N21" s="11"/>
      <c r="O21" s="12"/>
      <c r="P21" s="32"/>
      <c r="Q21" s="32"/>
      <c r="R21" s="37"/>
      <c r="S21" s="11"/>
      <c r="T21" s="11"/>
      <c r="U21" s="92"/>
      <c r="V21" s="92"/>
      <c r="W21" s="22"/>
      <c r="X21" s="22"/>
      <c r="Y21" s="92"/>
      <c r="Z21" s="92"/>
      <c r="AA21" s="106">
        <v>84424</v>
      </c>
      <c r="AB21" s="48">
        <v>84424</v>
      </c>
      <c r="AC21" s="31"/>
      <c r="AD21" s="53"/>
      <c r="AE21" s="106">
        <v>84424</v>
      </c>
      <c r="AF21" s="48">
        <v>84424</v>
      </c>
      <c r="AG21" s="31"/>
      <c r="AH21" s="53"/>
      <c r="AI21" s="106">
        <v>84424</v>
      </c>
      <c r="AJ21" s="48">
        <v>84424</v>
      </c>
      <c r="AK21" s="48">
        <v>84424</v>
      </c>
      <c r="AL21" s="48">
        <v>84424</v>
      </c>
      <c r="AM21" s="31"/>
      <c r="AN21" s="53"/>
      <c r="AO21" s="106">
        <v>84424</v>
      </c>
      <c r="AP21" s="48">
        <v>84424</v>
      </c>
      <c r="AQ21" s="48">
        <v>84424</v>
      </c>
      <c r="AR21" s="48">
        <v>84424</v>
      </c>
      <c r="AS21" s="31"/>
      <c r="AT21" s="53"/>
      <c r="AU21" s="106">
        <v>84424</v>
      </c>
      <c r="AV21" s="48">
        <v>84424</v>
      </c>
      <c r="AW21" s="48">
        <v>84424</v>
      </c>
      <c r="AX21" s="31"/>
      <c r="AY21" s="53"/>
      <c r="AZ21" s="106">
        <v>84424</v>
      </c>
      <c r="BA21" s="48">
        <v>84424</v>
      </c>
      <c r="BB21" s="48">
        <v>84424</v>
      </c>
      <c r="BC21" s="48">
        <v>84424</v>
      </c>
      <c r="BD21" s="31"/>
      <c r="BE21" s="31"/>
      <c r="BF21" s="106">
        <v>84424</v>
      </c>
      <c r="BG21" s="48">
        <v>84424</v>
      </c>
      <c r="BH21" s="48">
        <v>84424</v>
      </c>
      <c r="BI21" s="31"/>
      <c r="BJ21" s="619"/>
      <c r="BK21" s="59">
        <v>84424</v>
      </c>
      <c r="BL21" s="543"/>
      <c r="BM21" s="543"/>
      <c r="BN21" s="60">
        <v>84424</v>
      </c>
      <c r="BO21" s="60">
        <v>84424</v>
      </c>
      <c r="BP21" s="60">
        <v>84424</v>
      </c>
      <c r="BQ21" s="60">
        <v>84424</v>
      </c>
      <c r="BR21" s="31"/>
      <c r="BS21" s="609"/>
      <c r="BT21" s="59">
        <v>84424</v>
      </c>
      <c r="BU21" s="543"/>
      <c r="BV21" s="543"/>
      <c r="BW21" s="543"/>
      <c r="BX21" s="543"/>
      <c r="BY21" s="543"/>
      <c r="BZ21" s="543"/>
      <c r="CA21" s="31"/>
      <c r="CB21" s="609"/>
      <c r="CC21" s="21"/>
      <c r="CD21" s="114"/>
      <c r="CE21" s="5"/>
      <c r="CF21" s="46"/>
    </row>
    <row r="22" spans="1:84" ht="25.5">
      <c r="A22" s="2" t="str">
        <f t="shared" si="0"/>
        <v>TP2005046</v>
      </c>
      <c r="B22" s="311" t="s">
        <v>965</v>
      </c>
      <c r="C22" s="42" t="s">
        <v>67</v>
      </c>
      <c r="D22" s="7" t="s">
        <v>72</v>
      </c>
      <c r="E22" s="4" t="s">
        <v>43</v>
      </c>
      <c r="F22" s="4" t="s">
        <v>43</v>
      </c>
      <c r="G22" s="8">
        <v>38777</v>
      </c>
      <c r="H22" s="101" t="s">
        <v>73</v>
      </c>
      <c r="I22" s="9">
        <v>56133</v>
      </c>
      <c r="J22" s="11">
        <v>56133</v>
      </c>
      <c r="K22" s="11">
        <v>56133</v>
      </c>
      <c r="L22" s="37">
        <v>2.2476387760517191E-4</v>
      </c>
      <c r="M22" s="11">
        <v>56133</v>
      </c>
      <c r="N22" s="11">
        <v>56133</v>
      </c>
      <c r="O22" s="12">
        <v>0</v>
      </c>
      <c r="P22" s="32">
        <v>56133</v>
      </c>
      <c r="Q22" s="32">
        <v>56133</v>
      </c>
      <c r="R22" s="37">
        <v>0</v>
      </c>
      <c r="S22" s="11">
        <v>56133</v>
      </c>
      <c r="T22" s="11">
        <v>56133</v>
      </c>
      <c r="U22" s="92">
        <v>0</v>
      </c>
      <c r="V22" s="92">
        <v>0</v>
      </c>
      <c r="W22" s="22">
        <v>56133</v>
      </c>
      <c r="X22" s="22">
        <v>56133</v>
      </c>
      <c r="Y22" s="92">
        <v>0</v>
      </c>
      <c r="Z22" s="92">
        <v>0</v>
      </c>
      <c r="AA22" s="106">
        <v>56133</v>
      </c>
      <c r="AB22" s="48">
        <v>56133</v>
      </c>
      <c r="AC22" s="31">
        <v>0</v>
      </c>
      <c r="AD22" s="53">
        <v>0</v>
      </c>
      <c r="AE22" s="106">
        <v>56133</v>
      </c>
      <c r="AF22" s="48">
        <v>56133</v>
      </c>
      <c r="AG22" s="31">
        <v>0</v>
      </c>
      <c r="AH22" s="53">
        <v>0</v>
      </c>
      <c r="AI22" s="106">
        <v>56133</v>
      </c>
      <c r="AJ22" s="48">
        <v>56133</v>
      </c>
      <c r="AK22" s="48">
        <v>56133</v>
      </c>
      <c r="AL22" s="48">
        <v>56133</v>
      </c>
      <c r="AM22" s="31">
        <v>0</v>
      </c>
      <c r="AN22" s="53">
        <v>0</v>
      </c>
      <c r="AO22" s="106">
        <v>56133</v>
      </c>
      <c r="AP22" s="48">
        <v>56133</v>
      </c>
      <c r="AQ22" s="48">
        <v>56133</v>
      </c>
      <c r="AR22" s="48">
        <v>56133</v>
      </c>
      <c r="AS22" s="31">
        <f>AO22/AK22-1</f>
        <v>0</v>
      </c>
      <c r="AT22" s="53">
        <f>AP22/AO22-1</f>
        <v>0</v>
      </c>
      <c r="AU22" s="106">
        <v>56133</v>
      </c>
      <c r="AV22" s="48">
        <v>56133</v>
      </c>
      <c r="AW22" s="48">
        <v>56133</v>
      </c>
      <c r="AX22" s="31">
        <f>AU22/AQ22-1</f>
        <v>0</v>
      </c>
      <c r="AY22" s="53">
        <f>AR22/AU22-1</f>
        <v>0</v>
      </c>
      <c r="AZ22" s="106">
        <v>56133</v>
      </c>
      <c r="BA22" s="48">
        <v>56133</v>
      </c>
      <c r="BB22" s="48">
        <v>56133</v>
      </c>
      <c r="BC22" s="48">
        <v>56133</v>
      </c>
      <c r="BD22" s="31">
        <f>AZ22/AV22-1</f>
        <v>0</v>
      </c>
      <c r="BE22" s="31">
        <f>BA22/AZ22-1</f>
        <v>0</v>
      </c>
      <c r="BF22" s="106">
        <v>56133</v>
      </c>
      <c r="BG22" s="48">
        <v>56133</v>
      </c>
      <c r="BH22" s="48">
        <v>56133</v>
      </c>
      <c r="BI22" s="31">
        <f>BF22/BB22-1</f>
        <v>0</v>
      </c>
      <c r="BJ22" s="619">
        <f>IFERROR(BG22/BF22-1,"N/A")</f>
        <v>0</v>
      </c>
      <c r="BK22" s="59">
        <v>56133</v>
      </c>
      <c r="BL22" s="543"/>
      <c r="BM22" s="543"/>
      <c r="BN22" s="60">
        <v>56133</v>
      </c>
      <c r="BO22" s="60">
        <v>56133</v>
      </c>
      <c r="BP22" s="60">
        <v>56133</v>
      </c>
      <c r="BQ22" s="60">
        <v>56133</v>
      </c>
      <c r="BR22" s="31">
        <f>IFERROR(BK22/BG22-1,"N/A")</f>
        <v>0</v>
      </c>
      <c r="BS22" s="609">
        <f>IFERROR(BP22/BK22-1,"N/A")</f>
        <v>0</v>
      </c>
      <c r="BT22" s="59">
        <v>56133</v>
      </c>
      <c r="BU22" s="543"/>
      <c r="BV22" s="543"/>
      <c r="BW22" s="543"/>
      <c r="BX22" s="543"/>
      <c r="BY22" s="543"/>
      <c r="BZ22" s="543"/>
      <c r="CA22" s="31">
        <f>IFERROR(BT22/BP22-1,"N/A")</f>
        <v>0</v>
      </c>
      <c r="CB22" s="609">
        <f>IFERROR(BY22/BT22-1,"N/A")</f>
        <v>-1</v>
      </c>
      <c r="CD22" s="114" t="s">
        <v>70</v>
      </c>
      <c r="CE22" s="5"/>
      <c r="CF22" s="46"/>
    </row>
    <row r="23" spans="1:84" ht="15">
      <c r="A23" s="2" t="str">
        <f t="shared" si="0"/>
        <v/>
      </c>
      <c r="C23" s="410" t="s">
        <v>45</v>
      </c>
      <c r="D23" s="5" t="s">
        <v>72</v>
      </c>
      <c r="E23" s="5">
        <v>3</v>
      </c>
      <c r="F23" s="5">
        <v>10003</v>
      </c>
      <c r="G23" s="8"/>
      <c r="H23" s="101" t="s">
        <v>74</v>
      </c>
      <c r="I23" s="9"/>
      <c r="J23" s="11"/>
      <c r="K23" s="11"/>
      <c r="L23" s="37"/>
      <c r="M23" s="11"/>
      <c r="N23" s="11"/>
      <c r="O23" s="12"/>
      <c r="P23" s="32"/>
      <c r="Q23" s="32"/>
      <c r="R23" s="37"/>
      <c r="S23" s="11"/>
      <c r="T23" s="11"/>
      <c r="U23" s="92"/>
      <c r="V23" s="92"/>
      <c r="W23" s="22"/>
      <c r="X23" s="22"/>
      <c r="Y23" s="92"/>
      <c r="Z23" s="92"/>
      <c r="AA23" s="106">
        <v>56133</v>
      </c>
      <c r="AB23" s="48">
        <v>56133</v>
      </c>
      <c r="AC23" s="31"/>
      <c r="AD23" s="53"/>
      <c r="AE23" s="106">
        <v>56133</v>
      </c>
      <c r="AF23" s="48">
        <v>56133</v>
      </c>
      <c r="AG23" s="31"/>
      <c r="AH23" s="53"/>
      <c r="AI23" s="106">
        <v>56133</v>
      </c>
      <c r="AJ23" s="48">
        <v>56133</v>
      </c>
      <c r="AK23" s="48">
        <v>56133</v>
      </c>
      <c r="AL23" s="48">
        <v>56133</v>
      </c>
      <c r="AM23" s="31"/>
      <c r="AN23" s="53"/>
      <c r="AO23" s="106">
        <v>56133</v>
      </c>
      <c r="AP23" s="48">
        <v>56133</v>
      </c>
      <c r="AQ23" s="48">
        <v>56133</v>
      </c>
      <c r="AR23" s="48">
        <v>56133</v>
      </c>
      <c r="AS23" s="31"/>
      <c r="AT23" s="53"/>
      <c r="AU23" s="106">
        <v>56133</v>
      </c>
      <c r="AV23" s="48">
        <v>56133</v>
      </c>
      <c r="AW23" s="48">
        <v>56133</v>
      </c>
      <c r="AX23" s="31"/>
      <c r="AY23" s="53"/>
      <c r="AZ23" s="106">
        <v>56133</v>
      </c>
      <c r="BA23" s="48">
        <v>56133</v>
      </c>
      <c r="BB23" s="48">
        <v>56133</v>
      </c>
      <c r="BC23" s="48">
        <v>56133</v>
      </c>
      <c r="BD23" s="31"/>
      <c r="BE23" s="31"/>
      <c r="BF23" s="106">
        <v>56133</v>
      </c>
      <c r="BG23" s="48">
        <v>56133</v>
      </c>
      <c r="BH23" s="48">
        <v>56133</v>
      </c>
      <c r="BI23" s="31"/>
      <c r="BJ23" s="619"/>
      <c r="BK23" s="59">
        <v>56133</v>
      </c>
      <c r="BL23" s="543"/>
      <c r="BM23" s="543"/>
      <c r="BN23" s="60">
        <v>56133</v>
      </c>
      <c r="BO23" s="60">
        <v>56133</v>
      </c>
      <c r="BP23" s="60">
        <v>56133</v>
      </c>
      <c r="BQ23" s="60">
        <v>56133</v>
      </c>
      <c r="BR23" s="31"/>
      <c r="BS23" s="609"/>
      <c r="BT23" s="59">
        <v>56133</v>
      </c>
      <c r="BU23" s="543"/>
      <c r="BV23" s="543"/>
      <c r="BW23" s="543"/>
      <c r="BX23" s="543"/>
      <c r="BY23" s="543"/>
      <c r="BZ23" s="543"/>
      <c r="CA23" s="31"/>
      <c r="CB23" s="609"/>
      <c r="CD23" s="114"/>
      <c r="CE23" s="5"/>
      <c r="CF23" s="46"/>
    </row>
    <row r="24" spans="1:84" ht="15">
      <c r="A24" s="2" t="str">
        <f t="shared" si="0"/>
        <v/>
      </c>
      <c r="C24" s="410" t="s">
        <v>45</v>
      </c>
      <c r="D24" s="5" t="s">
        <v>72</v>
      </c>
      <c r="E24" s="5">
        <v>4</v>
      </c>
      <c r="F24" s="5">
        <v>10004</v>
      </c>
      <c r="G24" s="8"/>
      <c r="H24" s="101" t="s">
        <v>75</v>
      </c>
      <c r="I24" s="9"/>
      <c r="J24" s="11"/>
      <c r="K24" s="11"/>
      <c r="L24" s="37"/>
      <c r="M24" s="11"/>
      <c r="N24" s="11"/>
      <c r="O24" s="12"/>
      <c r="P24" s="32"/>
      <c r="Q24" s="32"/>
      <c r="R24" s="37"/>
      <c r="S24" s="11"/>
      <c r="T24" s="11"/>
      <c r="U24" s="92"/>
      <c r="V24" s="92"/>
      <c r="W24" s="22"/>
      <c r="X24" s="22"/>
      <c r="Y24" s="92"/>
      <c r="Z24" s="92"/>
      <c r="AA24" s="106">
        <v>0</v>
      </c>
      <c r="AB24" s="48">
        <v>0</v>
      </c>
      <c r="AC24" s="31"/>
      <c r="AD24" s="53"/>
      <c r="AE24" s="106">
        <v>0</v>
      </c>
      <c r="AF24" s="48">
        <v>0</v>
      </c>
      <c r="AG24" s="31"/>
      <c r="AH24" s="53"/>
      <c r="AI24" s="106">
        <v>0</v>
      </c>
      <c r="AJ24" s="48">
        <v>0</v>
      </c>
      <c r="AK24" s="48">
        <v>0</v>
      </c>
      <c r="AL24" s="48">
        <v>0</v>
      </c>
      <c r="AM24" s="31"/>
      <c r="AN24" s="53"/>
      <c r="AO24" s="106">
        <v>0</v>
      </c>
      <c r="AP24" s="48">
        <v>0</v>
      </c>
      <c r="AQ24" s="48">
        <v>0</v>
      </c>
      <c r="AR24" s="48">
        <v>0</v>
      </c>
      <c r="AS24" s="31"/>
      <c r="AT24" s="53"/>
      <c r="AU24" s="106">
        <v>0</v>
      </c>
      <c r="AV24" s="48">
        <v>0</v>
      </c>
      <c r="AW24" s="48">
        <v>0</v>
      </c>
      <c r="AX24" s="31"/>
      <c r="AY24" s="53"/>
      <c r="AZ24" s="106">
        <v>0</v>
      </c>
      <c r="BA24" s="48">
        <v>0</v>
      </c>
      <c r="BB24" s="48">
        <v>0</v>
      </c>
      <c r="BC24" s="48">
        <v>0</v>
      </c>
      <c r="BD24" s="31"/>
      <c r="BE24" s="31"/>
      <c r="BF24" s="106">
        <v>0</v>
      </c>
      <c r="BG24" s="48">
        <v>0</v>
      </c>
      <c r="BH24" s="48">
        <v>0</v>
      </c>
      <c r="BI24" s="31"/>
      <c r="BJ24" s="619"/>
      <c r="BK24" s="59">
        <v>0</v>
      </c>
      <c r="BL24" s="543"/>
      <c r="BM24" s="543"/>
      <c r="BN24" s="60">
        <v>0</v>
      </c>
      <c r="BO24" s="60">
        <v>0</v>
      </c>
      <c r="BP24" s="60">
        <v>0</v>
      </c>
      <c r="BQ24" s="60">
        <v>0</v>
      </c>
      <c r="BR24" s="31"/>
      <c r="BS24" s="609"/>
      <c r="BT24" s="59">
        <v>0</v>
      </c>
      <c r="BU24" s="543"/>
      <c r="BV24" s="543"/>
      <c r="BW24" s="543"/>
      <c r="BX24" s="543"/>
      <c r="BY24" s="543"/>
      <c r="BZ24" s="543"/>
      <c r="CA24" s="31"/>
      <c r="CB24" s="609"/>
      <c r="CD24" s="114" t="s">
        <v>76</v>
      </c>
      <c r="CE24" s="5"/>
      <c r="CF24" s="46"/>
    </row>
    <row r="25" spans="1:84" ht="33.75" customHeight="1">
      <c r="A25" s="2" t="str">
        <f t="shared" si="0"/>
        <v>TP2004033</v>
      </c>
      <c r="B25" s="311" t="s">
        <v>973</v>
      </c>
      <c r="C25" s="42" t="s">
        <v>67</v>
      </c>
      <c r="D25" s="7" t="s">
        <v>77</v>
      </c>
      <c r="E25" s="4" t="s">
        <v>43</v>
      </c>
      <c r="F25" s="4" t="s">
        <v>43</v>
      </c>
      <c r="G25" s="8">
        <v>39173</v>
      </c>
      <c r="H25" s="101" t="s">
        <v>78</v>
      </c>
      <c r="I25" s="9">
        <v>72551</v>
      </c>
      <c r="J25" s="11">
        <v>72551</v>
      </c>
      <c r="K25" s="11">
        <v>72551</v>
      </c>
      <c r="L25" s="37">
        <v>2.2476387760517191E-4</v>
      </c>
      <c r="M25" s="11">
        <v>72551</v>
      </c>
      <c r="N25" s="11">
        <v>72551</v>
      </c>
      <c r="O25" s="12">
        <v>0</v>
      </c>
      <c r="P25" s="32">
        <v>72551</v>
      </c>
      <c r="Q25" s="32">
        <v>72551</v>
      </c>
      <c r="R25" s="37">
        <v>0</v>
      </c>
      <c r="S25" s="11">
        <v>72551</v>
      </c>
      <c r="T25" s="11">
        <v>72551</v>
      </c>
      <c r="U25" s="92">
        <v>0</v>
      </c>
      <c r="V25" s="92">
        <v>0</v>
      </c>
      <c r="W25" s="22">
        <v>72551</v>
      </c>
      <c r="X25" s="22">
        <v>72551</v>
      </c>
      <c r="Y25" s="92">
        <v>0</v>
      </c>
      <c r="Z25" s="92">
        <v>0</v>
      </c>
      <c r="AA25" s="106">
        <v>72551</v>
      </c>
      <c r="AB25" s="48">
        <v>72551</v>
      </c>
      <c r="AC25" s="31">
        <v>0</v>
      </c>
      <c r="AD25" s="53">
        <v>0</v>
      </c>
      <c r="AE25" s="106">
        <v>72551</v>
      </c>
      <c r="AF25" s="48">
        <v>72551</v>
      </c>
      <c r="AG25" s="31">
        <v>0</v>
      </c>
      <c r="AH25" s="53">
        <v>0</v>
      </c>
      <c r="AI25" s="106">
        <v>72551</v>
      </c>
      <c r="AJ25" s="48">
        <v>72551</v>
      </c>
      <c r="AK25" s="48">
        <v>72551</v>
      </c>
      <c r="AL25" s="48">
        <v>72551</v>
      </c>
      <c r="AM25" s="31">
        <v>0</v>
      </c>
      <c r="AN25" s="53">
        <v>0</v>
      </c>
      <c r="AO25" s="106">
        <v>72551</v>
      </c>
      <c r="AP25" s="48">
        <v>72551</v>
      </c>
      <c r="AQ25" s="48">
        <v>72551</v>
      </c>
      <c r="AR25" s="48">
        <v>72551</v>
      </c>
      <c r="AS25" s="31">
        <f>AO25/AK25-1</f>
        <v>0</v>
      </c>
      <c r="AT25" s="53">
        <f>AP25/AO25-1</f>
        <v>0</v>
      </c>
      <c r="AU25" s="106">
        <v>72551</v>
      </c>
      <c r="AV25" s="48">
        <v>72551</v>
      </c>
      <c r="AW25" s="48">
        <v>72551</v>
      </c>
      <c r="AX25" s="31">
        <f>AU25/AQ25-1</f>
        <v>0</v>
      </c>
      <c r="AY25" s="53">
        <f>AR25/AU25-1</f>
        <v>0</v>
      </c>
      <c r="AZ25" s="106">
        <v>72551</v>
      </c>
      <c r="BA25" s="48">
        <v>72551</v>
      </c>
      <c r="BB25" s="48">
        <v>72551</v>
      </c>
      <c r="BC25" s="48">
        <v>72551</v>
      </c>
      <c r="BD25" s="31">
        <f>AZ25/AV25-1</f>
        <v>0</v>
      </c>
      <c r="BE25" s="31">
        <f>BA25/AZ25-1</f>
        <v>0</v>
      </c>
      <c r="BF25" s="106">
        <v>72551</v>
      </c>
      <c r="BG25" s="48">
        <v>72551</v>
      </c>
      <c r="BH25" s="48">
        <v>72551</v>
      </c>
      <c r="BI25" s="31">
        <f>BF25/BB25-1</f>
        <v>0</v>
      </c>
      <c r="BJ25" s="619">
        <f>IFERROR(BG25/BF25-1,"N/A")</f>
        <v>0</v>
      </c>
      <c r="BK25" s="59">
        <v>72551</v>
      </c>
      <c r="BL25" s="543"/>
      <c r="BM25" s="543"/>
      <c r="BN25" s="60">
        <v>72551</v>
      </c>
      <c r="BO25" s="60">
        <v>72551</v>
      </c>
      <c r="BP25" s="60">
        <v>72551</v>
      </c>
      <c r="BQ25" s="60">
        <v>72551</v>
      </c>
      <c r="BR25" s="31">
        <f>IFERROR(BK25/BG25-1,"N/A")</f>
        <v>0</v>
      </c>
      <c r="BS25" s="609">
        <f>IFERROR(BP25/BK25-1,"N/A")</f>
        <v>0</v>
      </c>
      <c r="BT25" s="59">
        <v>72551</v>
      </c>
      <c r="BU25" s="543"/>
      <c r="BV25" s="543"/>
      <c r="BW25" s="543"/>
      <c r="BX25" s="543"/>
      <c r="BY25" s="543"/>
      <c r="BZ25" s="543"/>
      <c r="CA25" s="31">
        <f>IFERROR(BT25/BP25-1,"N/A")</f>
        <v>0</v>
      </c>
      <c r="CB25" s="609">
        <f>IFERROR(BY25/BT25-1,"N/A")</f>
        <v>-1</v>
      </c>
      <c r="CD25" s="114" t="s">
        <v>70</v>
      </c>
      <c r="CE25" s="5"/>
      <c r="CF25" s="46"/>
    </row>
    <row r="26" spans="1:84" ht="33.75" customHeight="1">
      <c r="A26" s="2" t="str">
        <f t="shared" si="0"/>
        <v/>
      </c>
      <c r="C26" s="410" t="s">
        <v>45</v>
      </c>
      <c r="D26" s="5" t="s">
        <v>77</v>
      </c>
      <c r="E26" s="5">
        <v>46</v>
      </c>
      <c r="F26" s="5">
        <v>10050</v>
      </c>
      <c r="G26" s="8"/>
      <c r="H26" s="101" t="s">
        <v>79</v>
      </c>
      <c r="I26" s="9"/>
      <c r="J26" s="11"/>
      <c r="K26" s="11"/>
      <c r="L26" s="37"/>
      <c r="M26" s="11"/>
      <c r="N26" s="11"/>
      <c r="O26" s="12"/>
      <c r="P26" s="32"/>
      <c r="Q26" s="32"/>
      <c r="R26" s="37"/>
      <c r="S26" s="11"/>
      <c r="T26" s="11"/>
      <c r="U26" s="92"/>
      <c r="V26" s="92"/>
      <c r="W26" s="22"/>
      <c r="X26" s="22"/>
      <c r="Y26" s="92"/>
      <c r="Z26" s="92"/>
      <c r="AA26" s="106">
        <v>72551</v>
      </c>
      <c r="AB26" s="48">
        <v>72551</v>
      </c>
      <c r="AC26" s="31"/>
      <c r="AD26" s="53"/>
      <c r="AE26" s="106">
        <v>72551</v>
      </c>
      <c r="AF26" s="48">
        <v>72551</v>
      </c>
      <c r="AG26" s="31"/>
      <c r="AH26" s="53"/>
      <c r="AI26" s="106">
        <v>72551</v>
      </c>
      <c r="AJ26" s="48">
        <v>72551</v>
      </c>
      <c r="AK26" s="48">
        <v>72551</v>
      </c>
      <c r="AL26" s="48">
        <v>72551</v>
      </c>
      <c r="AM26" s="31"/>
      <c r="AN26" s="53"/>
      <c r="AO26" s="106">
        <v>72551</v>
      </c>
      <c r="AP26" s="48">
        <v>72551</v>
      </c>
      <c r="AQ26" s="48">
        <v>72551</v>
      </c>
      <c r="AR26" s="48">
        <v>72551</v>
      </c>
      <c r="AS26" s="31"/>
      <c r="AT26" s="53"/>
      <c r="AU26" s="106">
        <v>72551</v>
      </c>
      <c r="AV26" s="48">
        <v>72551</v>
      </c>
      <c r="AW26" s="48">
        <v>72551</v>
      </c>
      <c r="AX26" s="31"/>
      <c r="AY26" s="53"/>
      <c r="AZ26" s="106">
        <v>72551</v>
      </c>
      <c r="BA26" s="48">
        <v>72551</v>
      </c>
      <c r="BB26" s="48">
        <v>72551</v>
      </c>
      <c r="BC26" s="48">
        <v>72551</v>
      </c>
      <c r="BD26" s="31"/>
      <c r="BE26" s="31"/>
      <c r="BF26" s="106">
        <v>72551</v>
      </c>
      <c r="BG26" s="48">
        <v>72551</v>
      </c>
      <c r="BH26" s="48">
        <v>72551</v>
      </c>
      <c r="BI26" s="31"/>
      <c r="BJ26" s="619"/>
      <c r="BK26" s="59">
        <v>72551</v>
      </c>
      <c r="BL26" s="543"/>
      <c r="BM26" s="543"/>
      <c r="BN26" s="60">
        <v>72551</v>
      </c>
      <c r="BO26" s="60">
        <v>72551</v>
      </c>
      <c r="BP26" s="60">
        <v>72551</v>
      </c>
      <c r="BQ26" s="60">
        <v>72551</v>
      </c>
      <c r="BR26" s="31"/>
      <c r="BS26" s="609"/>
      <c r="BT26" s="59">
        <v>72551</v>
      </c>
      <c r="BU26" s="543"/>
      <c r="BV26" s="543"/>
      <c r="BW26" s="543"/>
      <c r="BX26" s="543"/>
      <c r="BY26" s="543"/>
      <c r="BZ26" s="543"/>
      <c r="CA26" s="31"/>
      <c r="CB26" s="609"/>
      <c r="CD26" s="114"/>
      <c r="CE26" s="5"/>
      <c r="CF26" s="46"/>
    </row>
    <row r="27" spans="1:84" ht="40.5" customHeight="1">
      <c r="A27" s="2" t="str">
        <f t="shared" si="0"/>
        <v>TP2009011</v>
      </c>
      <c r="B27" s="311" t="s">
        <v>978</v>
      </c>
      <c r="C27" s="42" t="s">
        <v>67</v>
      </c>
      <c r="D27" s="7" t="s">
        <v>80</v>
      </c>
      <c r="E27" s="4" t="s">
        <v>43</v>
      </c>
      <c r="F27" s="4" t="s">
        <v>43</v>
      </c>
      <c r="G27" s="8">
        <v>40330</v>
      </c>
      <c r="H27" s="101" t="s">
        <v>81</v>
      </c>
      <c r="I27" s="10" t="s">
        <v>82</v>
      </c>
      <c r="J27" s="40" t="s">
        <v>82</v>
      </c>
      <c r="K27" s="11">
        <v>135400</v>
      </c>
      <c r="L27" s="37" t="s">
        <v>82</v>
      </c>
      <c r="M27" s="11">
        <v>96566</v>
      </c>
      <c r="N27" s="11">
        <v>96566</v>
      </c>
      <c r="O27" s="12">
        <v>0.40214982499016227</v>
      </c>
      <c r="P27" s="32">
        <v>96566</v>
      </c>
      <c r="Q27" s="32">
        <v>96566</v>
      </c>
      <c r="R27" s="37">
        <v>0</v>
      </c>
      <c r="S27" s="11">
        <v>96566</v>
      </c>
      <c r="T27" s="11">
        <v>96566</v>
      </c>
      <c r="U27" s="92">
        <v>0</v>
      </c>
      <c r="V27" s="92">
        <v>0</v>
      </c>
      <c r="W27" s="22">
        <v>96566</v>
      </c>
      <c r="X27" s="22">
        <v>96566</v>
      </c>
      <c r="Y27" s="92">
        <v>0</v>
      </c>
      <c r="Z27" s="92">
        <v>0</v>
      </c>
      <c r="AA27" s="106">
        <v>96566</v>
      </c>
      <c r="AB27" s="48">
        <v>96566</v>
      </c>
      <c r="AC27" s="31">
        <v>0</v>
      </c>
      <c r="AD27" s="53">
        <v>0</v>
      </c>
      <c r="AE27" s="106">
        <v>96566</v>
      </c>
      <c r="AF27" s="48">
        <v>96566</v>
      </c>
      <c r="AG27" s="31">
        <v>0</v>
      </c>
      <c r="AH27" s="53">
        <v>0</v>
      </c>
      <c r="AI27" s="106">
        <v>96566</v>
      </c>
      <c r="AJ27" s="48">
        <v>96566</v>
      </c>
      <c r="AK27" s="48">
        <v>96566</v>
      </c>
      <c r="AL27" s="48">
        <v>96566</v>
      </c>
      <c r="AM27" s="31">
        <v>0</v>
      </c>
      <c r="AN27" s="53">
        <v>0</v>
      </c>
      <c r="AO27" s="106">
        <v>96566</v>
      </c>
      <c r="AP27" s="48">
        <v>96566</v>
      </c>
      <c r="AQ27" s="48">
        <v>96566</v>
      </c>
      <c r="AR27" s="48">
        <v>96566</v>
      </c>
      <c r="AS27" s="31">
        <f>AO27/AK27-1</f>
        <v>0</v>
      </c>
      <c r="AT27" s="53">
        <f>AP27/AO27-1</f>
        <v>0</v>
      </c>
      <c r="AU27" s="106">
        <v>96566</v>
      </c>
      <c r="AV27" s="48">
        <v>96566</v>
      </c>
      <c r="AW27" s="48">
        <v>96566</v>
      </c>
      <c r="AX27" s="31">
        <f>AU27/AQ27-1</f>
        <v>0</v>
      </c>
      <c r="AY27" s="53">
        <f>AR27/AU27-1</f>
        <v>0</v>
      </c>
      <c r="AZ27" s="106">
        <v>96566</v>
      </c>
      <c r="BA27" s="48">
        <v>96566</v>
      </c>
      <c r="BB27" s="48">
        <v>96566</v>
      </c>
      <c r="BC27" s="48">
        <v>96566</v>
      </c>
      <c r="BD27" s="31">
        <f>AZ27/AV27-1</f>
        <v>0</v>
      </c>
      <c r="BE27" s="31">
        <f>BA27/AZ27-1</f>
        <v>0</v>
      </c>
      <c r="BF27" s="106">
        <v>96566</v>
      </c>
      <c r="BG27" s="48">
        <v>96566</v>
      </c>
      <c r="BH27" s="48">
        <v>96566</v>
      </c>
      <c r="BI27" s="31">
        <f>BF27/BB27-1</f>
        <v>0</v>
      </c>
      <c r="BJ27" s="619">
        <f>IFERROR(BG27/BF27-1,"N/A")</f>
        <v>0</v>
      </c>
      <c r="BK27" s="59">
        <v>96566</v>
      </c>
      <c r="BL27" s="543"/>
      <c r="BM27" s="543"/>
      <c r="BN27" s="60">
        <v>96566</v>
      </c>
      <c r="BO27" s="60">
        <v>96566</v>
      </c>
      <c r="BP27" s="60">
        <v>96566</v>
      </c>
      <c r="BQ27" s="60">
        <v>96566</v>
      </c>
      <c r="BR27" s="31">
        <f>IFERROR(BK27/BG27-1,"N/A")</f>
        <v>0</v>
      </c>
      <c r="BS27" s="609">
        <f>IFERROR(BP27/BK27-1,"N/A")</f>
        <v>0</v>
      </c>
      <c r="BT27" s="59">
        <v>96566</v>
      </c>
      <c r="BU27" s="543"/>
      <c r="BV27" s="543"/>
      <c r="BW27" s="543"/>
      <c r="BX27" s="543"/>
      <c r="BY27" s="543"/>
      <c r="BZ27" s="543"/>
      <c r="CA27" s="31">
        <f>IFERROR(BT27/BP27-1,"N/A")</f>
        <v>0</v>
      </c>
      <c r="CB27" s="609">
        <f>IFERROR(BY27/BT27-1,"N/A")</f>
        <v>-1</v>
      </c>
      <c r="CD27" s="114" t="s">
        <v>70</v>
      </c>
      <c r="CE27" s="5"/>
      <c r="CF27" s="46"/>
    </row>
    <row r="28" spans="1:84" ht="40.5" customHeight="1">
      <c r="A28" s="2" t="str">
        <f t="shared" si="0"/>
        <v/>
      </c>
      <c r="C28" s="410" t="s">
        <v>45</v>
      </c>
      <c r="D28" s="5" t="s">
        <v>80</v>
      </c>
      <c r="E28" s="5">
        <v>289</v>
      </c>
      <c r="F28" s="5">
        <v>10375</v>
      </c>
      <c r="G28" s="8"/>
      <c r="H28" s="101" t="s">
        <v>83</v>
      </c>
      <c r="I28" s="10"/>
      <c r="J28" s="40"/>
      <c r="K28" s="11"/>
      <c r="L28" s="37"/>
      <c r="M28" s="11"/>
      <c r="N28" s="11"/>
      <c r="O28" s="12"/>
      <c r="P28" s="32"/>
      <c r="Q28" s="32"/>
      <c r="R28" s="37"/>
      <c r="S28" s="11"/>
      <c r="T28" s="11"/>
      <c r="U28" s="92"/>
      <c r="V28" s="92"/>
      <c r="W28" s="22"/>
      <c r="X28" s="22"/>
      <c r="Y28" s="92"/>
      <c r="Z28" s="92"/>
      <c r="AA28" s="106">
        <v>96566</v>
      </c>
      <c r="AB28" s="48">
        <v>96566</v>
      </c>
      <c r="AC28" s="31"/>
      <c r="AD28" s="53"/>
      <c r="AE28" s="106">
        <v>96566</v>
      </c>
      <c r="AF28" s="48">
        <v>96566</v>
      </c>
      <c r="AG28" s="31"/>
      <c r="AH28" s="53"/>
      <c r="AI28" s="106">
        <v>96566</v>
      </c>
      <c r="AJ28" s="48">
        <v>96566</v>
      </c>
      <c r="AK28" s="48">
        <v>96566</v>
      </c>
      <c r="AL28" s="48">
        <v>96566</v>
      </c>
      <c r="AM28" s="31"/>
      <c r="AN28" s="53"/>
      <c r="AO28" s="106">
        <v>96566</v>
      </c>
      <c r="AP28" s="48">
        <v>96566</v>
      </c>
      <c r="AQ28" s="48">
        <v>96566</v>
      </c>
      <c r="AR28" s="48">
        <v>96566</v>
      </c>
      <c r="AS28" s="31"/>
      <c r="AT28" s="53"/>
      <c r="AU28" s="106">
        <v>96566</v>
      </c>
      <c r="AV28" s="48">
        <v>96566</v>
      </c>
      <c r="AW28" s="48">
        <v>96566</v>
      </c>
      <c r="AX28" s="31"/>
      <c r="AY28" s="53"/>
      <c r="AZ28" s="106">
        <v>96566</v>
      </c>
      <c r="BA28" s="48">
        <v>96566</v>
      </c>
      <c r="BB28" s="48">
        <v>96566</v>
      </c>
      <c r="BC28" s="48">
        <v>96566</v>
      </c>
      <c r="BD28" s="31"/>
      <c r="BE28" s="31"/>
      <c r="BF28" s="106">
        <v>96566</v>
      </c>
      <c r="BG28" s="48">
        <v>96566</v>
      </c>
      <c r="BH28" s="48">
        <v>96566</v>
      </c>
      <c r="BI28" s="31"/>
      <c r="BJ28" s="619"/>
      <c r="BK28" s="59">
        <v>96566</v>
      </c>
      <c r="BL28" s="543"/>
      <c r="BM28" s="543"/>
      <c r="BN28" s="60">
        <v>96566</v>
      </c>
      <c r="BO28" s="60">
        <v>96566</v>
      </c>
      <c r="BP28" s="60">
        <v>96566</v>
      </c>
      <c r="BQ28" s="60">
        <v>96566</v>
      </c>
      <c r="BR28" s="31"/>
      <c r="BS28" s="609"/>
      <c r="BT28" s="59">
        <v>96566</v>
      </c>
      <c r="BU28" s="543"/>
      <c r="BV28" s="543"/>
      <c r="BW28" s="543"/>
      <c r="BX28" s="543"/>
      <c r="BY28" s="543"/>
      <c r="BZ28" s="543"/>
      <c r="CA28" s="31"/>
      <c r="CB28" s="609"/>
      <c r="CD28" s="114"/>
      <c r="CE28" s="5"/>
      <c r="CF28" s="46"/>
    </row>
    <row r="29" spans="1:84" ht="25.5">
      <c r="A29" s="2" t="str">
        <f t="shared" si="0"/>
        <v>TP2008079</v>
      </c>
      <c r="B29" s="311" t="s">
        <v>891</v>
      </c>
      <c r="C29" s="42" t="s">
        <v>41</v>
      </c>
      <c r="D29" s="13" t="s">
        <v>84</v>
      </c>
      <c r="E29" s="4" t="s">
        <v>43</v>
      </c>
      <c r="F29" s="4" t="s">
        <v>43</v>
      </c>
      <c r="G29" s="8">
        <v>40695</v>
      </c>
      <c r="H29" s="102" t="s">
        <v>85</v>
      </c>
      <c r="I29" s="14" t="s">
        <v>86</v>
      </c>
      <c r="J29" s="16" t="s">
        <v>86</v>
      </c>
      <c r="K29" s="16" t="s">
        <v>86</v>
      </c>
      <c r="L29" s="39" t="s">
        <v>86</v>
      </c>
      <c r="M29" s="14" t="s">
        <v>86</v>
      </c>
      <c r="N29" s="11">
        <v>1624000</v>
      </c>
      <c r="O29" s="14" t="s">
        <v>86</v>
      </c>
      <c r="P29" s="32">
        <v>1436737</v>
      </c>
      <c r="Q29" s="32">
        <v>1436737</v>
      </c>
      <c r="R29" s="37">
        <v>0.13033909476821437</v>
      </c>
      <c r="S29" s="11">
        <v>1493723</v>
      </c>
      <c r="T29" s="11">
        <v>1493723</v>
      </c>
      <c r="U29" s="92">
        <v>3.9663487471959025E-2</v>
      </c>
      <c r="V29" s="92">
        <v>0</v>
      </c>
      <c r="W29" s="22">
        <v>1493723</v>
      </c>
      <c r="X29" s="22">
        <v>1493723</v>
      </c>
      <c r="Y29" s="92">
        <v>0</v>
      </c>
      <c r="Z29" s="92">
        <v>0</v>
      </c>
      <c r="AA29" s="106">
        <v>1493723</v>
      </c>
      <c r="AB29" s="48">
        <v>1493723</v>
      </c>
      <c r="AC29" s="31">
        <v>0</v>
      </c>
      <c r="AD29" s="53">
        <v>0</v>
      </c>
      <c r="AE29" s="106">
        <v>1493723</v>
      </c>
      <c r="AF29" s="48">
        <v>1493723</v>
      </c>
      <c r="AG29" s="31">
        <v>0</v>
      </c>
      <c r="AH29" s="53">
        <v>0</v>
      </c>
      <c r="AI29" s="106">
        <v>1493723</v>
      </c>
      <c r="AJ29" s="48">
        <v>1493723</v>
      </c>
      <c r="AK29" s="48">
        <v>1493723</v>
      </c>
      <c r="AL29" s="48">
        <v>1493723</v>
      </c>
      <c r="AM29" s="31">
        <v>0</v>
      </c>
      <c r="AN29" s="53">
        <v>0</v>
      </c>
      <c r="AO29" s="106">
        <v>1493723</v>
      </c>
      <c r="AP29" s="48">
        <v>1493723</v>
      </c>
      <c r="AQ29" s="48">
        <v>1493723</v>
      </c>
      <c r="AR29" s="48">
        <v>1493723</v>
      </c>
      <c r="AS29" s="31">
        <f>AO29/AK29-1</f>
        <v>0</v>
      </c>
      <c r="AT29" s="53">
        <f>AP29/AO29-1</f>
        <v>0</v>
      </c>
      <c r="AU29" s="106">
        <v>1493723</v>
      </c>
      <c r="AV29" s="48">
        <v>1493723</v>
      </c>
      <c r="AW29" s="48">
        <v>1493723</v>
      </c>
      <c r="AX29" s="31">
        <f>AU29/AQ29-1</f>
        <v>0</v>
      </c>
      <c r="AY29" s="53">
        <f>AR29/AU29-1</f>
        <v>0</v>
      </c>
      <c r="AZ29" s="106">
        <v>1493723</v>
      </c>
      <c r="BA29" s="48">
        <v>1493723</v>
      </c>
      <c r="BB29" s="48">
        <v>1493723</v>
      </c>
      <c r="BC29" s="48">
        <v>1493723</v>
      </c>
      <c r="BD29" s="31">
        <f>AZ29/AV29-1</f>
        <v>0</v>
      </c>
      <c r="BE29" s="31">
        <f>BA29/AZ29-1</f>
        <v>0</v>
      </c>
      <c r="BF29" s="106">
        <v>1493723</v>
      </c>
      <c r="BG29" s="48">
        <v>1493723</v>
      </c>
      <c r="BH29" s="48">
        <v>1493723</v>
      </c>
      <c r="BI29" s="31">
        <f>BF29/BB29-1</f>
        <v>0</v>
      </c>
      <c r="BJ29" s="619">
        <f>IFERROR(BG29/BF29-1,"N/A")</f>
        <v>0</v>
      </c>
      <c r="BK29" s="59">
        <v>1493723</v>
      </c>
      <c r="BL29" s="543"/>
      <c r="BM29" s="543"/>
      <c r="BN29" s="60">
        <v>1493723</v>
      </c>
      <c r="BO29" s="60">
        <v>1493723</v>
      </c>
      <c r="BP29" s="60">
        <v>1493723</v>
      </c>
      <c r="BQ29" s="60">
        <v>1493723</v>
      </c>
      <c r="BR29" s="31">
        <f>IFERROR(BK29/BG29-1,"N/A")</f>
        <v>0</v>
      </c>
      <c r="BS29" s="609">
        <f>IFERROR(BP29/BK29-1,"N/A")</f>
        <v>0</v>
      </c>
      <c r="BT29" s="59">
        <v>1493723</v>
      </c>
      <c r="BU29" s="543"/>
      <c r="BV29" s="543"/>
      <c r="BW29" s="543"/>
      <c r="BX29" s="543"/>
      <c r="BY29" s="543"/>
      <c r="BZ29" s="543"/>
      <c r="CA29" s="31">
        <f>IFERROR(BT29/BP29-1,"N/A")</f>
        <v>0</v>
      </c>
      <c r="CB29" s="609">
        <f>IFERROR(BY29/BT29-1,"N/A")</f>
        <v>-1</v>
      </c>
      <c r="CC29" s="21"/>
      <c r="CD29" s="112" t="s">
        <v>87</v>
      </c>
      <c r="CE29" s="5"/>
      <c r="CF29" s="46"/>
    </row>
    <row r="30" spans="1:84" ht="38.25">
      <c r="A30" s="2" t="str">
        <f t="shared" si="0"/>
        <v/>
      </c>
      <c r="C30" s="41" t="s">
        <v>45</v>
      </c>
      <c r="D30" s="15" t="s">
        <v>84</v>
      </c>
      <c r="E30" s="15">
        <v>446</v>
      </c>
      <c r="F30" s="15">
        <v>10578</v>
      </c>
      <c r="G30" s="8"/>
      <c r="H30" s="102" t="s">
        <v>88</v>
      </c>
      <c r="I30" s="14"/>
      <c r="J30" s="16"/>
      <c r="K30" s="16"/>
      <c r="L30" s="39"/>
      <c r="M30" s="14"/>
      <c r="N30" s="11"/>
      <c r="O30" s="14"/>
      <c r="P30" s="32"/>
      <c r="Q30" s="32"/>
      <c r="R30" s="37"/>
      <c r="S30" s="11"/>
      <c r="T30" s="11"/>
      <c r="U30" s="92"/>
      <c r="V30" s="92"/>
      <c r="W30" s="22"/>
      <c r="X30" s="22"/>
      <c r="Y30" s="92"/>
      <c r="Z30" s="92"/>
      <c r="AA30" s="106">
        <v>1493723</v>
      </c>
      <c r="AB30" s="48">
        <v>1493723</v>
      </c>
      <c r="AC30" s="31"/>
      <c r="AD30" s="53"/>
      <c r="AE30" s="106">
        <v>1493723</v>
      </c>
      <c r="AF30" s="48">
        <v>1493723</v>
      </c>
      <c r="AG30" s="31"/>
      <c r="AH30" s="53"/>
      <c r="AI30" s="106">
        <v>1493723</v>
      </c>
      <c r="AJ30" s="48">
        <v>1493723</v>
      </c>
      <c r="AK30" s="48">
        <v>1493723</v>
      </c>
      <c r="AL30" s="48">
        <v>1493723</v>
      </c>
      <c r="AM30" s="31"/>
      <c r="AN30" s="53"/>
      <c r="AO30" s="106">
        <v>1493723</v>
      </c>
      <c r="AP30" s="48">
        <v>1493723</v>
      </c>
      <c r="AQ30" s="48">
        <v>1493723</v>
      </c>
      <c r="AR30" s="48">
        <v>1493723</v>
      </c>
      <c r="AS30" s="31"/>
      <c r="AT30" s="53"/>
      <c r="AU30" s="106">
        <v>1493723</v>
      </c>
      <c r="AV30" s="48">
        <v>1493723</v>
      </c>
      <c r="AW30" s="48">
        <v>1493723</v>
      </c>
      <c r="AX30" s="31"/>
      <c r="AY30" s="53"/>
      <c r="AZ30" s="106">
        <v>1493723</v>
      </c>
      <c r="BA30" s="48">
        <v>1493723</v>
      </c>
      <c r="BB30" s="48">
        <v>1493723</v>
      </c>
      <c r="BC30" s="48">
        <v>1493723</v>
      </c>
      <c r="BD30" s="31"/>
      <c r="BE30" s="31"/>
      <c r="BF30" s="106">
        <v>1493723</v>
      </c>
      <c r="BG30" s="48">
        <v>1493723</v>
      </c>
      <c r="BH30" s="48">
        <v>1493723</v>
      </c>
      <c r="BI30" s="31"/>
      <c r="BJ30" s="619"/>
      <c r="BK30" s="59">
        <v>1493723</v>
      </c>
      <c r="BL30" s="543"/>
      <c r="BM30" s="543"/>
      <c r="BN30" s="60">
        <v>1493723</v>
      </c>
      <c r="BO30" s="60">
        <v>1493723</v>
      </c>
      <c r="BP30" s="60">
        <v>1493723</v>
      </c>
      <c r="BQ30" s="60">
        <v>1493723</v>
      </c>
      <c r="BR30" s="31"/>
      <c r="BS30" s="609"/>
      <c r="BT30" s="59">
        <v>1493723</v>
      </c>
      <c r="BU30" s="543"/>
      <c r="BV30" s="543"/>
      <c r="BW30" s="543"/>
      <c r="BX30" s="543"/>
      <c r="BY30" s="543"/>
      <c r="BZ30" s="543"/>
      <c r="CA30" s="31"/>
      <c r="CB30" s="609"/>
      <c r="CC30" s="21"/>
      <c r="CD30" s="112"/>
      <c r="CE30" s="5"/>
      <c r="CF30" s="46"/>
    </row>
    <row r="31" spans="1:84" ht="15">
      <c r="A31" s="2" t="str">
        <f t="shared" si="0"/>
        <v/>
      </c>
      <c r="C31" s="41" t="s">
        <v>45</v>
      </c>
      <c r="D31" s="15" t="s">
        <v>84</v>
      </c>
      <c r="E31" s="15">
        <v>454</v>
      </c>
      <c r="F31" s="15">
        <v>10588</v>
      </c>
      <c r="G31" s="8"/>
      <c r="H31" s="102" t="s">
        <v>89</v>
      </c>
      <c r="I31" s="14"/>
      <c r="J31" s="16"/>
      <c r="K31" s="16"/>
      <c r="L31" s="39"/>
      <c r="M31" s="14"/>
      <c r="N31" s="11"/>
      <c r="O31" s="14"/>
      <c r="P31" s="32"/>
      <c r="Q31" s="32"/>
      <c r="R31" s="37"/>
      <c r="S31" s="11"/>
      <c r="T31" s="11"/>
      <c r="U31" s="92"/>
      <c r="V31" s="92"/>
      <c r="W31" s="22"/>
      <c r="X31" s="22"/>
      <c r="Y31" s="92"/>
      <c r="Z31" s="92"/>
      <c r="AA31" s="106">
        <v>0</v>
      </c>
      <c r="AB31" s="48">
        <v>0</v>
      </c>
      <c r="AC31" s="31"/>
      <c r="AD31" s="53"/>
      <c r="AE31" s="106">
        <v>0</v>
      </c>
      <c r="AF31" s="48">
        <v>0</v>
      </c>
      <c r="AG31" s="31"/>
      <c r="AH31" s="53"/>
      <c r="AI31" s="106">
        <v>0</v>
      </c>
      <c r="AJ31" s="48">
        <v>0</v>
      </c>
      <c r="AK31" s="48">
        <v>0</v>
      </c>
      <c r="AL31" s="48">
        <v>0</v>
      </c>
      <c r="AM31" s="31"/>
      <c r="AN31" s="53"/>
      <c r="AO31" s="106">
        <v>0</v>
      </c>
      <c r="AP31" s="48">
        <v>0</v>
      </c>
      <c r="AQ31" s="48">
        <v>0</v>
      </c>
      <c r="AR31" s="48">
        <v>0</v>
      </c>
      <c r="AS31" s="31"/>
      <c r="AT31" s="53"/>
      <c r="AU31" s="106">
        <v>0</v>
      </c>
      <c r="AV31" s="48">
        <v>0</v>
      </c>
      <c r="AW31" s="48">
        <v>0</v>
      </c>
      <c r="AX31" s="31"/>
      <c r="AY31" s="53"/>
      <c r="AZ31" s="106">
        <v>0</v>
      </c>
      <c r="BA31" s="48">
        <v>0</v>
      </c>
      <c r="BB31" s="48">
        <v>0</v>
      </c>
      <c r="BC31" s="48">
        <v>0</v>
      </c>
      <c r="BD31" s="31"/>
      <c r="BE31" s="31"/>
      <c r="BF31" s="106">
        <v>0</v>
      </c>
      <c r="BG31" s="48">
        <v>0</v>
      </c>
      <c r="BH31" s="48">
        <v>0</v>
      </c>
      <c r="BI31" s="31"/>
      <c r="BJ31" s="619"/>
      <c r="BK31" s="59">
        <v>0</v>
      </c>
      <c r="BL31" s="543"/>
      <c r="BM31" s="543"/>
      <c r="BN31" s="60">
        <v>0</v>
      </c>
      <c r="BO31" s="60">
        <v>0</v>
      </c>
      <c r="BP31" s="60">
        <v>0</v>
      </c>
      <c r="BQ31" s="60">
        <v>0</v>
      </c>
      <c r="BR31" s="31"/>
      <c r="BS31" s="609"/>
      <c r="BT31" s="59">
        <v>0</v>
      </c>
      <c r="BU31" s="543"/>
      <c r="BV31" s="543"/>
      <c r="BW31" s="543"/>
      <c r="BX31" s="543"/>
      <c r="BY31" s="543"/>
      <c r="BZ31" s="543"/>
      <c r="CA31" s="31"/>
      <c r="CB31" s="609"/>
      <c r="CC31" s="21"/>
      <c r="CD31" s="112"/>
      <c r="CE31" s="5"/>
      <c r="CF31" s="46"/>
    </row>
    <row r="32" spans="1:84" ht="15">
      <c r="A32" s="2" t="str">
        <f t="shared" si="0"/>
        <v/>
      </c>
      <c r="C32" s="41" t="s">
        <v>45</v>
      </c>
      <c r="D32" s="15" t="s">
        <v>84</v>
      </c>
      <c r="E32" s="15">
        <v>902</v>
      </c>
      <c r="F32" s="15">
        <v>11199</v>
      </c>
      <c r="G32" s="8"/>
      <c r="H32" s="102" t="s">
        <v>89</v>
      </c>
      <c r="I32" s="14"/>
      <c r="J32" s="16"/>
      <c r="K32" s="16"/>
      <c r="L32" s="39"/>
      <c r="M32" s="14"/>
      <c r="N32" s="11"/>
      <c r="O32" s="14"/>
      <c r="P32" s="32"/>
      <c r="Q32" s="32"/>
      <c r="R32" s="37"/>
      <c r="S32" s="11"/>
      <c r="T32" s="11"/>
      <c r="U32" s="92"/>
      <c r="V32" s="92"/>
      <c r="W32" s="22"/>
      <c r="X32" s="22"/>
      <c r="Y32" s="92"/>
      <c r="Z32" s="92"/>
      <c r="AA32" s="106">
        <v>0</v>
      </c>
      <c r="AB32" s="48">
        <v>0</v>
      </c>
      <c r="AC32" s="31"/>
      <c r="AD32" s="53"/>
      <c r="AE32" s="106">
        <v>0</v>
      </c>
      <c r="AF32" s="48">
        <v>0</v>
      </c>
      <c r="AG32" s="31"/>
      <c r="AH32" s="53"/>
      <c r="AI32" s="106">
        <v>0</v>
      </c>
      <c r="AJ32" s="48">
        <v>0</v>
      </c>
      <c r="AK32" s="48">
        <v>0</v>
      </c>
      <c r="AL32" s="48">
        <v>0</v>
      </c>
      <c r="AM32" s="31"/>
      <c r="AN32" s="53"/>
      <c r="AO32" s="106">
        <v>0</v>
      </c>
      <c r="AP32" s="48">
        <v>0</v>
      </c>
      <c r="AQ32" s="48">
        <v>0</v>
      </c>
      <c r="AR32" s="48">
        <v>0</v>
      </c>
      <c r="AS32" s="31"/>
      <c r="AT32" s="53"/>
      <c r="AU32" s="106">
        <v>0</v>
      </c>
      <c r="AV32" s="48">
        <v>0</v>
      </c>
      <c r="AW32" s="48">
        <v>0</v>
      </c>
      <c r="AX32" s="31"/>
      <c r="AY32" s="53"/>
      <c r="AZ32" s="106">
        <v>0</v>
      </c>
      <c r="BA32" s="48">
        <v>0</v>
      </c>
      <c r="BB32" s="48">
        <v>0</v>
      </c>
      <c r="BC32" s="48">
        <v>0</v>
      </c>
      <c r="BD32" s="31"/>
      <c r="BE32" s="31"/>
      <c r="BF32" s="106">
        <v>0</v>
      </c>
      <c r="BG32" s="48">
        <v>0</v>
      </c>
      <c r="BH32" s="48">
        <v>0</v>
      </c>
      <c r="BI32" s="31"/>
      <c r="BJ32" s="619"/>
      <c r="BK32" s="59">
        <v>0</v>
      </c>
      <c r="BL32" s="543"/>
      <c r="BM32" s="543"/>
      <c r="BN32" s="60">
        <v>0</v>
      </c>
      <c r="BO32" s="60">
        <v>0</v>
      </c>
      <c r="BP32" s="60">
        <v>0</v>
      </c>
      <c r="BQ32" s="60">
        <v>0</v>
      </c>
      <c r="BR32" s="31"/>
      <c r="BS32" s="609"/>
      <c r="BT32" s="59">
        <v>0</v>
      </c>
      <c r="BU32" s="543"/>
      <c r="BV32" s="543"/>
      <c r="BW32" s="543"/>
      <c r="BX32" s="543"/>
      <c r="BY32" s="543"/>
      <c r="BZ32" s="543"/>
      <c r="CA32" s="31"/>
      <c r="CB32" s="609"/>
      <c r="CC32" s="21"/>
      <c r="CD32" s="112"/>
      <c r="CE32" s="5"/>
      <c r="CF32" s="46"/>
    </row>
    <row r="33" spans="1:84" ht="15">
      <c r="A33" s="2" t="str">
        <f t="shared" si="0"/>
        <v/>
      </c>
      <c r="C33" s="41" t="s">
        <v>45</v>
      </c>
      <c r="D33" s="15" t="s">
        <v>84</v>
      </c>
      <c r="E33" s="15">
        <v>911</v>
      </c>
      <c r="F33" s="15">
        <v>11208</v>
      </c>
      <c r="G33" s="8"/>
      <c r="H33" s="102" t="s">
        <v>89</v>
      </c>
      <c r="I33" s="14"/>
      <c r="J33" s="16"/>
      <c r="K33" s="16"/>
      <c r="L33" s="39"/>
      <c r="M33" s="14"/>
      <c r="N33" s="11"/>
      <c r="O33" s="14"/>
      <c r="P33" s="32"/>
      <c r="Q33" s="32"/>
      <c r="R33" s="37"/>
      <c r="S33" s="11"/>
      <c r="T33" s="11"/>
      <c r="U33" s="92"/>
      <c r="V33" s="92"/>
      <c r="W33" s="22"/>
      <c r="X33" s="22"/>
      <c r="Y33" s="92"/>
      <c r="Z33" s="92"/>
      <c r="AA33" s="106">
        <v>0</v>
      </c>
      <c r="AB33" s="48">
        <v>0</v>
      </c>
      <c r="AC33" s="31"/>
      <c r="AD33" s="53"/>
      <c r="AE33" s="106">
        <v>0</v>
      </c>
      <c r="AF33" s="48">
        <v>0</v>
      </c>
      <c r="AG33" s="31"/>
      <c r="AH33" s="53"/>
      <c r="AI33" s="106">
        <v>0</v>
      </c>
      <c r="AJ33" s="48">
        <v>0</v>
      </c>
      <c r="AK33" s="48">
        <v>0</v>
      </c>
      <c r="AL33" s="48">
        <v>0</v>
      </c>
      <c r="AM33" s="31"/>
      <c r="AN33" s="53"/>
      <c r="AO33" s="106">
        <v>0</v>
      </c>
      <c r="AP33" s="48">
        <v>0</v>
      </c>
      <c r="AQ33" s="48">
        <v>0</v>
      </c>
      <c r="AR33" s="48">
        <v>0</v>
      </c>
      <c r="AS33" s="31"/>
      <c r="AT33" s="53"/>
      <c r="AU33" s="106">
        <v>0</v>
      </c>
      <c r="AV33" s="48">
        <v>0</v>
      </c>
      <c r="AW33" s="48">
        <v>0</v>
      </c>
      <c r="AX33" s="31"/>
      <c r="AY33" s="53"/>
      <c r="AZ33" s="106">
        <v>0</v>
      </c>
      <c r="BA33" s="48">
        <v>0</v>
      </c>
      <c r="BB33" s="48">
        <v>0</v>
      </c>
      <c r="BC33" s="48">
        <v>0</v>
      </c>
      <c r="BD33" s="31"/>
      <c r="BE33" s="31"/>
      <c r="BF33" s="106">
        <v>0</v>
      </c>
      <c r="BG33" s="48">
        <v>0</v>
      </c>
      <c r="BH33" s="48">
        <v>0</v>
      </c>
      <c r="BI33" s="31"/>
      <c r="BJ33" s="619"/>
      <c r="BK33" s="59">
        <v>0</v>
      </c>
      <c r="BL33" s="543"/>
      <c r="BM33" s="543"/>
      <c r="BN33" s="60">
        <v>0</v>
      </c>
      <c r="BO33" s="60">
        <v>0</v>
      </c>
      <c r="BP33" s="60">
        <v>0</v>
      </c>
      <c r="BQ33" s="60">
        <v>0</v>
      </c>
      <c r="BR33" s="31"/>
      <c r="BS33" s="609"/>
      <c r="BT33" s="59">
        <v>0</v>
      </c>
      <c r="BU33" s="543"/>
      <c r="BV33" s="543"/>
      <c r="BW33" s="543"/>
      <c r="BX33" s="543"/>
      <c r="BY33" s="543"/>
      <c r="BZ33" s="543"/>
      <c r="CA33" s="31"/>
      <c r="CB33" s="609"/>
      <c r="CC33" s="21"/>
      <c r="CD33" s="112"/>
      <c r="CE33" s="5"/>
      <c r="CF33" s="46"/>
    </row>
    <row r="34" spans="1:84" ht="45">
      <c r="A34" s="2" t="str">
        <f t="shared" si="0"/>
        <v>TP2009095</v>
      </c>
      <c r="B34" s="311" t="s">
        <v>598</v>
      </c>
      <c r="C34" s="42" t="s">
        <v>41</v>
      </c>
      <c r="D34" s="13" t="s">
        <v>90</v>
      </c>
      <c r="E34" s="4" t="s">
        <v>43</v>
      </c>
      <c r="F34" s="4" t="s">
        <v>43</v>
      </c>
      <c r="G34" s="8">
        <v>41487</v>
      </c>
      <c r="H34" s="103" t="s">
        <v>91</v>
      </c>
      <c r="I34" s="16" t="s">
        <v>86</v>
      </c>
      <c r="J34" s="16" t="s">
        <v>86</v>
      </c>
      <c r="K34" s="16" t="s">
        <v>86</v>
      </c>
      <c r="L34" s="39" t="s">
        <v>86</v>
      </c>
      <c r="M34" s="16" t="s">
        <v>86</v>
      </c>
      <c r="N34" s="16" t="s">
        <v>86</v>
      </c>
      <c r="O34" s="39" t="s">
        <v>86</v>
      </c>
      <c r="P34" s="93" t="s">
        <v>86</v>
      </c>
      <c r="Q34" s="32">
        <v>1132400</v>
      </c>
      <c r="R34" s="94" t="s">
        <v>86</v>
      </c>
      <c r="S34" s="40">
        <v>504034</v>
      </c>
      <c r="T34" s="11">
        <v>2750034</v>
      </c>
      <c r="U34" s="92">
        <v>-0.55489756269869306</v>
      </c>
      <c r="V34" s="92">
        <v>4.4560485998960386</v>
      </c>
      <c r="W34" s="22">
        <v>3242134</v>
      </c>
      <c r="X34" s="22">
        <v>3242134</v>
      </c>
      <c r="Y34" s="92">
        <v>0.17894324215627888</v>
      </c>
      <c r="Z34" s="92">
        <v>0</v>
      </c>
      <c r="AA34" s="106">
        <v>3305767.14</v>
      </c>
      <c r="AB34" s="48">
        <v>3305767.14</v>
      </c>
      <c r="AC34" s="31">
        <v>1.9626930904151463E-2</v>
      </c>
      <c r="AD34" s="53">
        <v>0</v>
      </c>
      <c r="AE34" s="106">
        <v>3305767</v>
      </c>
      <c r="AF34" s="48">
        <v>3305767</v>
      </c>
      <c r="AG34" s="31">
        <v>0</v>
      </c>
      <c r="AH34" s="53">
        <v>0</v>
      </c>
      <c r="AI34" s="106">
        <v>3305767</v>
      </c>
      <c r="AJ34" s="48">
        <v>3305767</v>
      </c>
      <c r="AK34" s="48">
        <v>3305767</v>
      </c>
      <c r="AL34" s="48">
        <v>3305767</v>
      </c>
      <c r="AM34" s="31">
        <v>0</v>
      </c>
      <c r="AN34" s="53">
        <v>0</v>
      </c>
      <c r="AO34" s="106">
        <v>3305767</v>
      </c>
      <c r="AP34" s="48">
        <v>3305767</v>
      </c>
      <c r="AQ34" s="48">
        <v>3305767</v>
      </c>
      <c r="AR34" s="48">
        <v>3305767</v>
      </c>
      <c r="AS34" s="31">
        <f>AO34/AK34-1</f>
        <v>0</v>
      </c>
      <c r="AT34" s="53">
        <f>AP34/AO34-1</f>
        <v>0</v>
      </c>
      <c r="AU34" s="106">
        <v>3305767</v>
      </c>
      <c r="AV34" s="48">
        <v>3305767</v>
      </c>
      <c r="AW34" s="48">
        <v>3305767</v>
      </c>
      <c r="AX34" s="31">
        <f>AU34/AQ34-1</f>
        <v>0</v>
      </c>
      <c r="AY34" s="53">
        <f>AR34/AU34-1</f>
        <v>0</v>
      </c>
      <c r="AZ34" s="106">
        <v>3305767</v>
      </c>
      <c r="BA34" s="48">
        <v>3305767</v>
      </c>
      <c r="BB34" s="48">
        <v>3305767</v>
      </c>
      <c r="BC34" s="48">
        <v>3305767</v>
      </c>
      <c r="BD34" s="31">
        <f>AZ34/AV34-1</f>
        <v>0</v>
      </c>
      <c r="BE34" s="31">
        <f>BA34/AZ34-1</f>
        <v>0</v>
      </c>
      <c r="BF34" s="106">
        <v>3305767</v>
      </c>
      <c r="BG34" s="48">
        <v>3305767</v>
      </c>
      <c r="BH34" s="48">
        <v>3305767</v>
      </c>
      <c r="BI34" s="31">
        <f>BF34/BB34-1</f>
        <v>0</v>
      </c>
      <c r="BJ34" s="619">
        <f>IFERROR(BG34/BF34-1,"N/A")</f>
        <v>0</v>
      </c>
      <c r="BK34" s="59">
        <v>3305767</v>
      </c>
      <c r="BL34" s="543"/>
      <c r="BM34" s="543"/>
      <c r="BN34" s="60">
        <v>3305767</v>
      </c>
      <c r="BO34" s="60">
        <v>3305767</v>
      </c>
      <c r="BP34" s="60">
        <v>3305767</v>
      </c>
      <c r="BQ34" s="60">
        <v>3305767</v>
      </c>
      <c r="BR34" s="31">
        <f>IFERROR(BK34/BG34-1,"N/A")</f>
        <v>0</v>
      </c>
      <c r="BS34" s="609">
        <f>IFERROR(BP34/BK34-1,"N/A")</f>
        <v>0</v>
      </c>
      <c r="BT34" s="59">
        <v>3305767</v>
      </c>
      <c r="BU34" s="543"/>
      <c r="BV34" s="543"/>
      <c r="BW34" s="543"/>
      <c r="BX34" s="543"/>
      <c r="BY34" s="543"/>
      <c r="BZ34" s="543"/>
      <c r="CA34" s="31">
        <f>IFERROR(BT34/BP34-1,"N/A")</f>
        <v>0</v>
      </c>
      <c r="CB34" s="609">
        <f>IFERROR(BY34/BT34-1,"N/A")</f>
        <v>-1</v>
      </c>
      <c r="CC34" s="21"/>
      <c r="CD34" s="112" t="s">
        <v>92</v>
      </c>
      <c r="CE34" s="5"/>
      <c r="CF34" s="46"/>
    </row>
    <row r="35" spans="1:84" ht="38.25">
      <c r="A35" s="2" t="str">
        <f t="shared" si="0"/>
        <v/>
      </c>
      <c r="C35" s="41" t="s">
        <v>45</v>
      </c>
      <c r="D35" s="15" t="s">
        <v>90</v>
      </c>
      <c r="E35" s="15">
        <v>767</v>
      </c>
      <c r="F35" s="15">
        <v>11011</v>
      </c>
      <c r="G35" s="8"/>
      <c r="H35" s="103" t="s">
        <v>93</v>
      </c>
      <c r="I35" s="16"/>
      <c r="J35" s="16"/>
      <c r="K35" s="16"/>
      <c r="L35" s="39"/>
      <c r="M35" s="16"/>
      <c r="N35" s="16"/>
      <c r="O35" s="39"/>
      <c r="P35" s="93"/>
      <c r="Q35" s="32"/>
      <c r="R35" s="94"/>
      <c r="S35" s="40"/>
      <c r="T35" s="11"/>
      <c r="U35" s="92"/>
      <c r="V35" s="92"/>
      <c r="W35" s="22"/>
      <c r="X35" s="22"/>
      <c r="Y35" s="92"/>
      <c r="Z35" s="92"/>
      <c r="AA35" s="106">
        <v>3305767.14</v>
      </c>
      <c r="AB35" s="48">
        <v>3305767.14</v>
      </c>
      <c r="AC35" s="31"/>
      <c r="AD35" s="53"/>
      <c r="AE35" s="106">
        <v>3305767</v>
      </c>
      <c r="AF35" s="48">
        <v>3305767</v>
      </c>
      <c r="AG35" s="31"/>
      <c r="AH35" s="53"/>
      <c r="AI35" s="106">
        <v>3305767</v>
      </c>
      <c r="AJ35" s="48">
        <v>3305767</v>
      </c>
      <c r="AK35" s="48">
        <v>3305767</v>
      </c>
      <c r="AL35" s="48">
        <v>3305767</v>
      </c>
      <c r="AM35" s="31"/>
      <c r="AN35" s="53"/>
      <c r="AO35" s="106">
        <v>3305767</v>
      </c>
      <c r="AP35" s="48">
        <v>3305767</v>
      </c>
      <c r="AQ35" s="48">
        <v>3305767</v>
      </c>
      <c r="AR35" s="48">
        <v>3305767</v>
      </c>
      <c r="AS35" s="31"/>
      <c r="AT35" s="53"/>
      <c r="AU35" s="106">
        <v>3305767</v>
      </c>
      <c r="AV35" s="48">
        <v>3305767</v>
      </c>
      <c r="AW35" s="48">
        <v>3305767</v>
      </c>
      <c r="AX35" s="31"/>
      <c r="AY35" s="53"/>
      <c r="AZ35" s="106">
        <v>3305767</v>
      </c>
      <c r="BA35" s="48">
        <v>3305767</v>
      </c>
      <c r="BB35" s="48">
        <v>3305767</v>
      </c>
      <c r="BC35" s="48">
        <v>3305767</v>
      </c>
      <c r="BD35" s="31"/>
      <c r="BE35" s="31"/>
      <c r="BF35" s="106">
        <v>3305767</v>
      </c>
      <c r="BG35" s="48">
        <v>3305767</v>
      </c>
      <c r="BH35" s="48">
        <v>3305767</v>
      </c>
      <c r="BI35" s="31"/>
      <c r="BJ35" s="619"/>
      <c r="BK35" s="59">
        <v>3305767</v>
      </c>
      <c r="BL35" s="543"/>
      <c r="BM35" s="543"/>
      <c r="BN35" s="60">
        <v>3305767</v>
      </c>
      <c r="BO35" s="60">
        <v>3305767</v>
      </c>
      <c r="BP35" s="60">
        <v>3305767</v>
      </c>
      <c r="BQ35" s="60">
        <v>3305767</v>
      </c>
      <c r="BR35" s="31"/>
      <c r="BS35" s="609"/>
      <c r="BT35" s="59">
        <v>3305767</v>
      </c>
      <c r="BU35" s="543"/>
      <c r="BV35" s="543"/>
      <c r="BW35" s="543"/>
      <c r="BX35" s="543"/>
      <c r="BY35" s="543"/>
      <c r="BZ35" s="543"/>
      <c r="CA35" s="31"/>
      <c r="CB35" s="609"/>
      <c r="CC35" s="21"/>
      <c r="CD35" s="112"/>
      <c r="CE35" s="5"/>
      <c r="CF35" s="46"/>
    </row>
    <row r="36" spans="1:84" ht="15">
      <c r="A36" s="2" t="str">
        <f t="shared" si="0"/>
        <v/>
      </c>
      <c r="C36" s="41" t="s">
        <v>45</v>
      </c>
      <c r="D36" s="15" t="s">
        <v>90</v>
      </c>
      <c r="E36" s="15">
        <v>767</v>
      </c>
      <c r="F36" s="15">
        <v>11012</v>
      </c>
      <c r="G36" s="8"/>
      <c r="H36" s="103" t="s">
        <v>94</v>
      </c>
      <c r="I36" s="16"/>
      <c r="J36" s="16"/>
      <c r="K36" s="16"/>
      <c r="L36" s="39"/>
      <c r="M36" s="16"/>
      <c r="N36" s="16"/>
      <c r="O36" s="39"/>
      <c r="P36" s="93"/>
      <c r="Q36" s="32"/>
      <c r="R36" s="94"/>
      <c r="S36" s="40"/>
      <c r="T36" s="11"/>
      <c r="U36" s="92"/>
      <c r="V36" s="92"/>
      <c r="W36" s="22"/>
      <c r="X36" s="22"/>
      <c r="Y36" s="92"/>
      <c r="Z36" s="92"/>
      <c r="AA36" s="106">
        <v>0</v>
      </c>
      <c r="AB36" s="48">
        <v>0</v>
      </c>
      <c r="AC36" s="31"/>
      <c r="AD36" s="53"/>
      <c r="AE36" s="106">
        <v>0</v>
      </c>
      <c r="AF36" s="48">
        <v>0</v>
      </c>
      <c r="AG36" s="31"/>
      <c r="AH36" s="53"/>
      <c r="AI36" s="106">
        <v>0</v>
      </c>
      <c r="AJ36" s="48">
        <v>0</v>
      </c>
      <c r="AK36" s="48">
        <v>0</v>
      </c>
      <c r="AL36" s="48">
        <v>0</v>
      </c>
      <c r="AM36" s="31"/>
      <c r="AN36" s="53"/>
      <c r="AO36" s="106">
        <v>0</v>
      </c>
      <c r="AP36" s="48">
        <v>0</v>
      </c>
      <c r="AQ36" s="48">
        <v>0</v>
      </c>
      <c r="AR36" s="48">
        <v>0</v>
      </c>
      <c r="AS36" s="31"/>
      <c r="AT36" s="53"/>
      <c r="AU36" s="106">
        <v>0</v>
      </c>
      <c r="AV36" s="48">
        <v>0</v>
      </c>
      <c r="AW36" s="48">
        <v>0</v>
      </c>
      <c r="AX36" s="31"/>
      <c r="AY36" s="53"/>
      <c r="AZ36" s="106">
        <v>0</v>
      </c>
      <c r="BA36" s="48">
        <v>0</v>
      </c>
      <c r="BB36" s="48">
        <v>0</v>
      </c>
      <c r="BC36" s="48">
        <v>0</v>
      </c>
      <c r="BD36" s="31"/>
      <c r="BE36" s="31"/>
      <c r="BF36" s="106">
        <v>0</v>
      </c>
      <c r="BG36" s="48">
        <v>0</v>
      </c>
      <c r="BH36" s="48">
        <v>0</v>
      </c>
      <c r="BI36" s="31"/>
      <c r="BJ36" s="619"/>
      <c r="BK36" s="59">
        <v>0</v>
      </c>
      <c r="BL36" s="543"/>
      <c r="BM36" s="543"/>
      <c r="BN36" s="60">
        <v>0</v>
      </c>
      <c r="BO36" s="60">
        <v>0</v>
      </c>
      <c r="BP36" s="60">
        <v>0</v>
      </c>
      <c r="BQ36" s="60">
        <v>0</v>
      </c>
      <c r="BR36" s="31"/>
      <c r="BS36" s="609"/>
      <c r="BT36" s="59">
        <v>0</v>
      </c>
      <c r="BU36" s="543"/>
      <c r="BV36" s="543"/>
      <c r="BW36" s="543"/>
      <c r="BX36" s="543"/>
      <c r="BY36" s="543"/>
      <c r="BZ36" s="543"/>
      <c r="CA36" s="31"/>
      <c r="CB36" s="609"/>
      <c r="CC36" s="21"/>
      <c r="CD36" s="112"/>
      <c r="CE36" s="5"/>
      <c r="CF36" s="46"/>
    </row>
    <row r="37" spans="1:84" ht="15">
      <c r="A37" s="2" t="str">
        <f t="shared" si="0"/>
        <v/>
      </c>
      <c r="C37" s="41" t="s">
        <v>45</v>
      </c>
      <c r="D37" s="15" t="s">
        <v>90</v>
      </c>
      <c r="E37" s="15">
        <v>767</v>
      </c>
      <c r="F37" s="15">
        <v>11183</v>
      </c>
      <c r="G37" s="8"/>
      <c r="H37" s="103" t="s">
        <v>94</v>
      </c>
      <c r="I37" s="16"/>
      <c r="J37" s="16"/>
      <c r="K37" s="16"/>
      <c r="L37" s="39"/>
      <c r="M37" s="16"/>
      <c r="N37" s="16"/>
      <c r="O37" s="39"/>
      <c r="P37" s="93"/>
      <c r="Q37" s="32"/>
      <c r="R37" s="94"/>
      <c r="S37" s="40"/>
      <c r="T37" s="11"/>
      <c r="U37" s="92"/>
      <c r="V37" s="92"/>
      <c r="W37" s="22"/>
      <c r="X37" s="22"/>
      <c r="Y37" s="92"/>
      <c r="Z37" s="92"/>
      <c r="AA37" s="106">
        <v>0</v>
      </c>
      <c r="AB37" s="48">
        <v>0</v>
      </c>
      <c r="AC37" s="31"/>
      <c r="AD37" s="53"/>
      <c r="AE37" s="106">
        <v>0</v>
      </c>
      <c r="AF37" s="48">
        <v>0</v>
      </c>
      <c r="AG37" s="31"/>
      <c r="AH37" s="53"/>
      <c r="AI37" s="106">
        <v>0</v>
      </c>
      <c r="AJ37" s="48">
        <v>0</v>
      </c>
      <c r="AK37" s="48">
        <v>0</v>
      </c>
      <c r="AL37" s="48">
        <v>0</v>
      </c>
      <c r="AM37" s="31"/>
      <c r="AN37" s="53"/>
      <c r="AO37" s="106">
        <v>0</v>
      </c>
      <c r="AP37" s="48">
        <v>0</v>
      </c>
      <c r="AQ37" s="48">
        <v>0</v>
      </c>
      <c r="AR37" s="48">
        <v>0</v>
      </c>
      <c r="AS37" s="31"/>
      <c r="AT37" s="53"/>
      <c r="AU37" s="106">
        <v>0</v>
      </c>
      <c r="AV37" s="48">
        <v>0</v>
      </c>
      <c r="AW37" s="48">
        <v>0</v>
      </c>
      <c r="AX37" s="31"/>
      <c r="AY37" s="53"/>
      <c r="AZ37" s="106">
        <v>0</v>
      </c>
      <c r="BA37" s="48">
        <v>0</v>
      </c>
      <c r="BB37" s="48">
        <v>0</v>
      </c>
      <c r="BC37" s="48">
        <v>0</v>
      </c>
      <c r="BD37" s="31"/>
      <c r="BE37" s="31"/>
      <c r="BF37" s="106">
        <v>0</v>
      </c>
      <c r="BG37" s="48">
        <v>0</v>
      </c>
      <c r="BH37" s="48">
        <v>0</v>
      </c>
      <c r="BI37" s="31"/>
      <c r="BJ37" s="619"/>
      <c r="BK37" s="59">
        <v>0</v>
      </c>
      <c r="BL37" s="543"/>
      <c r="BM37" s="543"/>
      <c r="BN37" s="60">
        <v>0</v>
      </c>
      <c r="BO37" s="60">
        <v>0</v>
      </c>
      <c r="BP37" s="60">
        <v>0</v>
      </c>
      <c r="BQ37" s="60">
        <v>0</v>
      </c>
      <c r="BR37" s="31"/>
      <c r="BS37" s="609"/>
      <c r="BT37" s="59">
        <v>0</v>
      </c>
      <c r="BU37" s="543"/>
      <c r="BV37" s="543"/>
      <c r="BW37" s="543"/>
      <c r="BX37" s="543"/>
      <c r="BY37" s="543"/>
      <c r="BZ37" s="543"/>
      <c r="CA37" s="31"/>
      <c r="CB37" s="609"/>
      <c r="CC37" s="21"/>
      <c r="CD37" s="112"/>
      <c r="CE37" s="5"/>
      <c r="CF37" s="46"/>
    </row>
    <row r="38" spans="1:84" ht="15">
      <c r="A38" s="2" t="str">
        <f t="shared" si="0"/>
        <v/>
      </c>
      <c r="C38" s="41" t="s">
        <v>45</v>
      </c>
      <c r="D38" s="15" t="s">
        <v>90</v>
      </c>
      <c r="E38" s="15">
        <v>767</v>
      </c>
      <c r="F38" s="15">
        <v>11184</v>
      </c>
      <c r="G38" s="8"/>
      <c r="H38" s="103" t="s">
        <v>94</v>
      </c>
      <c r="I38" s="16"/>
      <c r="J38" s="16"/>
      <c r="K38" s="16"/>
      <c r="L38" s="39"/>
      <c r="M38" s="16"/>
      <c r="N38" s="16"/>
      <c r="O38" s="39"/>
      <c r="P38" s="93"/>
      <c r="Q38" s="32"/>
      <c r="R38" s="94"/>
      <c r="S38" s="40"/>
      <c r="T38" s="11"/>
      <c r="U38" s="92"/>
      <c r="V38" s="92"/>
      <c r="W38" s="22"/>
      <c r="X38" s="22"/>
      <c r="Y38" s="92"/>
      <c r="Z38" s="92"/>
      <c r="AA38" s="106">
        <v>0</v>
      </c>
      <c r="AB38" s="48">
        <v>0</v>
      </c>
      <c r="AC38" s="31"/>
      <c r="AD38" s="53"/>
      <c r="AE38" s="106">
        <v>0</v>
      </c>
      <c r="AF38" s="48">
        <v>0</v>
      </c>
      <c r="AG38" s="31"/>
      <c r="AH38" s="53"/>
      <c r="AI38" s="106">
        <v>0</v>
      </c>
      <c r="AJ38" s="48">
        <v>0</v>
      </c>
      <c r="AK38" s="48">
        <v>0</v>
      </c>
      <c r="AL38" s="48">
        <v>0</v>
      </c>
      <c r="AM38" s="31"/>
      <c r="AN38" s="53"/>
      <c r="AO38" s="106">
        <v>0</v>
      </c>
      <c r="AP38" s="48">
        <v>0</v>
      </c>
      <c r="AQ38" s="48">
        <v>0</v>
      </c>
      <c r="AR38" s="48">
        <v>0</v>
      </c>
      <c r="AS38" s="31"/>
      <c r="AT38" s="53"/>
      <c r="AU38" s="106">
        <v>0</v>
      </c>
      <c r="AV38" s="48">
        <v>0</v>
      </c>
      <c r="AW38" s="48">
        <v>0</v>
      </c>
      <c r="AX38" s="31"/>
      <c r="AY38" s="53"/>
      <c r="AZ38" s="106">
        <v>0</v>
      </c>
      <c r="BA38" s="48">
        <v>0</v>
      </c>
      <c r="BB38" s="48">
        <v>0</v>
      </c>
      <c r="BC38" s="48">
        <v>0</v>
      </c>
      <c r="BD38" s="31"/>
      <c r="BE38" s="31"/>
      <c r="BF38" s="106">
        <v>0</v>
      </c>
      <c r="BG38" s="48">
        <v>0</v>
      </c>
      <c r="BH38" s="48">
        <v>0</v>
      </c>
      <c r="BI38" s="31"/>
      <c r="BJ38" s="619"/>
      <c r="BK38" s="59">
        <v>0</v>
      </c>
      <c r="BL38" s="543"/>
      <c r="BM38" s="543"/>
      <c r="BN38" s="60">
        <v>0</v>
      </c>
      <c r="BO38" s="60">
        <v>0</v>
      </c>
      <c r="BP38" s="60">
        <v>0</v>
      </c>
      <c r="BQ38" s="60">
        <v>0</v>
      </c>
      <c r="BR38" s="31"/>
      <c r="BS38" s="609"/>
      <c r="BT38" s="59">
        <v>0</v>
      </c>
      <c r="BU38" s="543"/>
      <c r="BV38" s="543"/>
      <c r="BW38" s="543"/>
      <c r="BX38" s="543"/>
      <c r="BY38" s="543"/>
      <c r="BZ38" s="543"/>
      <c r="CA38" s="31"/>
      <c r="CB38" s="609"/>
      <c r="CC38" s="21"/>
      <c r="CD38" s="112"/>
      <c r="CE38" s="5"/>
      <c r="CF38" s="46"/>
    </row>
    <row r="39" spans="1:84" ht="33.75">
      <c r="A39" s="2" t="str">
        <f t="shared" si="0"/>
        <v>TP2008013</v>
      </c>
      <c r="B39" s="311" t="s">
        <v>990</v>
      </c>
      <c r="C39" s="42" t="s">
        <v>41</v>
      </c>
      <c r="D39" s="13" t="s">
        <v>95</v>
      </c>
      <c r="E39" s="4" t="s">
        <v>43</v>
      </c>
      <c r="F39" s="4" t="s">
        <v>43</v>
      </c>
      <c r="G39" s="8">
        <v>40330</v>
      </c>
      <c r="H39" s="104" t="s">
        <v>96</v>
      </c>
      <c r="I39" s="16" t="s">
        <v>86</v>
      </c>
      <c r="J39" s="16" t="s">
        <v>86</v>
      </c>
      <c r="K39" s="16" t="s">
        <v>86</v>
      </c>
      <c r="L39" s="18" t="s">
        <v>86</v>
      </c>
      <c r="M39" s="16" t="s">
        <v>86</v>
      </c>
      <c r="N39" s="16" t="s">
        <v>86</v>
      </c>
      <c r="O39" s="18" t="s">
        <v>86</v>
      </c>
      <c r="P39" s="32">
        <v>22097</v>
      </c>
      <c r="Q39" s="32">
        <v>22097</v>
      </c>
      <c r="R39" s="94" t="s">
        <v>86</v>
      </c>
      <c r="S39" s="40">
        <v>22097</v>
      </c>
      <c r="T39" s="11">
        <v>22097</v>
      </c>
      <c r="U39" s="92">
        <v>0</v>
      </c>
      <c r="V39" s="92">
        <v>0</v>
      </c>
      <c r="W39" s="22">
        <v>22097</v>
      </c>
      <c r="X39" s="22">
        <v>22097</v>
      </c>
      <c r="Y39" s="92">
        <v>0</v>
      </c>
      <c r="Z39" s="92">
        <v>0</v>
      </c>
      <c r="AA39" s="106">
        <v>22097</v>
      </c>
      <c r="AB39" s="48">
        <v>22097</v>
      </c>
      <c r="AC39" s="31">
        <v>0</v>
      </c>
      <c r="AD39" s="53">
        <v>0</v>
      </c>
      <c r="AE39" s="106">
        <v>22097</v>
      </c>
      <c r="AF39" s="48">
        <v>22097</v>
      </c>
      <c r="AG39" s="31">
        <v>0</v>
      </c>
      <c r="AH39" s="53">
        <v>0</v>
      </c>
      <c r="AI39" s="106">
        <v>22097</v>
      </c>
      <c r="AJ39" s="48">
        <v>22097</v>
      </c>
      <c r="AK39" s="48">
        <v>22097</v>
      </c>
      <c r="AL39" s="48">
        <v>22097</v>
      </c>
      <c r="AM39" s="31">
        <v>0</v>
      </c>
      <c r="AN39" s="53">
        <v>0</v>
      </c>
      <c r="AO39" s="106">
        <v>22097</v>
      </c>
      <c r="AP39" s="48">
        <v>22097</v>
      </c>
      <c r="AQ39" s="48">
        <v>22097</v>
      </c>
      <c r="AR39" s="48">
        <v>22097</v>
      </c>
      <c r="AS39" s="31">
        <f>AO39/AK39-1</f>
        <v>0</v>
      </c>
      <c r="AT39" s="53">
        <f>AP39/AO39-1</f>
        <v>0</v>
      </c>
      <c r="AU39" s="106">
        <v>22097</v>
      </c>
      <c r="AV39" s="48">
        <v>22097</v>
      </c>
      <c r="AW39" s="48">
        <v>22097</v>
      </c>
      <c r="AX39" s="31">
        <f>AU39/AQ39-1</f>
        <v>0</v>
      </c>
      <c r="AY39" s="53">
        <f>AR39/AU39-1</f>
        <v>0</v>
      </c>
      <c r="AZ39" s="106">
        <v>22097</v>
      </c>
      <c r="BA39" s="48">
        <v>22097</v>
      </c>
      <c r="BB39" s="48">
        <v>22097</v>
      </c>
      <c r="BC39" s="48">
        <v>22097</v>
      </c>
      <c r="BD39" s="31">
        <f>AZ39/AV39-1</f>
        <v>0</v>
      </c>
      <c r="BE39" s="31">
        <f>BA39/AZ39-1</f>
        <v>0</v>
      </c>
      <c r="BF39" s="106">
        <v>22097</v>
      </c>
      <c r="BG39" s="48">
        <v>22097</v>
      </c>
      <c r="BH39" s="48">
        <v>22097</v>
      </c>
      <c r="BI39" s="31">
        <f>BF39/BB39-1</f>
        <v>0</v>
      </c>
      <c r="BJ39" s="619">
        <f>IFERROR(BG39/BF39-1,"N/A")</f>
        <v>0</v>
      </c>
      <c r="BK39" s="59">
        <v>22097</v>
      </c>
      <c r="BL39" s="543"/>
      <c r="BM39" s="543"/>
      <c r="BN39" s="60">
        <v>22097</v>
      </c>
      <c r="BO39" s="60">
        <v>22097</v>
      </c>
      <c r="BP39" s="60">
        <v>22097</v>
      </c>
      <c r="BQ39" s="60">
        <v>22097</v>
      </c>
      <c r="BR39" s="31">
        <f>IFERROR(BK39/BG39-1,"N/A")</f>
        <v>0</v>
      </c>
      <c r="BS39" s="609">
        <f>IFERROR(BP39/BK39-1,"N/A")</f>
        <v>0</v>
      </c>
      <c r="BT39" s="59">
        <v>22097</v>
      </c>
      <c r="BU39" s="543"/>
      <c r="BV39" s="543"/>
      <c r="BW39" s="543"/>
      <c r="BX39" s="543"/>
      <c r="BY39" s="543"/>
      <c r="BZ39" s="543"/>
      <c r="CA39" s="31">
        <f>IFERROR(BT39/BP39-1,"N/A")</f>
        <v>0</v>
      </c>
      <c r="CB39" s="609">
        <f>IFERROR(BY39/BT39-1,"N/A")</f>
        <v>-1</v>
      </c>
      <c r="CC39" s="21"/>
      <c r="CD39" s="114" t="s">
        <v>97</v>
      </c>
      <c r="CE39" s="5"/>
      <c r="CF39" s="46"/>
    </row>
    <row r="40" spans="1:84" ht="63.75">
      <c r="A40" s="2" t="str">
        <f t="shared" si="0"/>
        <v/>
      </c>
      <c r="C40" s="410" t="s">
        <v>45</v>
      </c>
      <c r="D40" s="15" t="s">
        <v>95</v>
      </c>
      <c r="E40" s="15">
        <v>295</v>
      </c>
      <c r="F40" s="15">
        <v>10381</v>
      </c>
      <c r="G40" s="8"/>
      <c r="H40" s="104" t="s">
        <v>98</v>
      </c>
      <c r="I40" s="16"/>
      <c r="J40" s="16"/>
      <c r="K40" s="16"/>
      <c r="L40" s="18"/>
      <c r="M40" s="16"/>
      <c r="N40" s="16"/>
      <c r="O40" s="18"/>
      <c r="P40" s="32"/>
      <c r="Q40" s="32"/>
      <c r="R40" s="94"/>
      <c r="S40" s="40"/>
      <c r="T40" s="11"/>
      <c r="U40" s="92"/>
      <c r="V40" s="92"/>
      <c r="W40" s="22"/>
      <c r="X40" s="22"/>
      <c r="Y40" s="92"/>
      <c r="Z40" s="92"/>
      <c r="AA40" s="106">
        <v>22097</v>
      </c>
      <c r="AB40" s="48">
        <v>22097</v>
      </c>
      <c r="AC40" s="31"/>
      <c r="AD40" s="53"/>
      <c r="AE40" s="106">
        <v>22097</v>
      </c>
      <c r="AF40" s="48">
        <v>22097</v>
      </c>
      <c r="AG40" s="31"/>
      <c r="AH40" s="53"/>
      <c r="AI40" s="106">
        <v>22097</v>
      </c>
      <c r="AJ40" s="48">
        <v>22097</v>
      </c>
      <c r="AK40" s="48">
        <v>22097</v>
      </c>
      <c r="AL40" s="48">
        <v>22097</v>
      </c>
      <c r="AM40" s="31"/>
      <c r="AN40" s="53"/>
      <c r="AO40" s="106">
        <v>22097</v>
      </c>
      <c r="AP40" s="48">
        <v>22097</v>
      </c>
      <c r="AQ40" s="48">
        <v>22097</v>
      </c>
      <c r="AR40" s="48">
        <v>22097</v>
      </c>
      <c r="AS40" s="31"/>
      <c r="AT40" s="53"/>
      <c r="AU40" s="106">
        <v>22097</v>
      </c>
      <c r="AV40" s="48">
        <v>22097</v>
      </c>
      <c r="AW40" s="48">
        <v>22097</v>
      </c>
      <c r="AX40" s="31"/>
      <c r="AY40" s="53"/>
      <c r="AZ40" s="106">
        <v>22097</v>
      </c>
      <c r="BA40" s="48">
        <v>22097</v>
      </c>
      <c r="BB40" s="48">
        <v>22097</v>
      </c>
      <c r="BC40" s="48">
        <v>22097</v>
      </c>
      <c r="BD40" s="31"/>
      <c r="BE40" s="31"/>
      <c r="BF40" s="106">
        <v>22097</v>
      </c>
      <c r="BG40" s="48">
        <v>22097</v>
      </c>
      <c r="BH40" s="48">
        <v>22097</v>
      </c>
      <c r="BI40" s="31"/>
      <c r="BJ40" s="619"/>
      <c r="BK40" s="59">
        <v>22097</v>
      </c>
      <c r="BL40" s="543"/>
      <c r="BM40" s="543"/>
      <c r="BN40" s="60">
        <v>22097</v>
      </c>
      <c r="BO40" s="60">
        <v>22097</v>
      </c>
      <c r="BP40" s="60">
        <v>22097</v>
      </c>
      <c r="BQ40" s="60">
        <v>22097</v>
      </c>
      <c r="BR40" s="31"/>
      <c r="BS40" s="609"/>
      <c r="BT40" s="59">
        <v>22097</v>
      </c>
      <c r="BU40" s="543"/>
      <c r="BV40" s="543"/>
      <c r="BW40" s="543"/>
      <c r="BX40" s="543"/>
      <c r="BY40" s="543"/>
      <c r="BZ40" s="543"/>
      <c r="CA40" s="31"/>
      <c r="CB40" s="609"/>
      <c r="CC40" s="21"/>
      <c r="CD40" s="114"/>
      <c r="CE40" s="5"/>
      <c r="CF40" s="46"/>
    </row>
    <row r="41" spans="1:84" ht="25.5">
      <c r="A41" s="2" t="str">
        <f t="shared" si="0"/>
        <v>TP2009092</v>
      </c>
      <c r="B41" s="311" t="s">
        <v>1330</v>
      </c>
      <c r="C41" s="42" t="s">
        <v>41</v>
      </c>
      <c r="D41" s="13" t="s">
        <v>99</v>
      </c>
      <c r="E41" s="4" t="s">
        <v>43</v>
      </c>
      <c r="F41" s="4" t="s">
        <v>43</v>
      </c>
      <c r="G41" s="6">
        <v>41306</v>
      </c>
      <c r="H41" s="17" t="s">
        <v>100</v>
      </c>
      <c r="I41" s="16" t="s">
        <v>86</v>
      </c>
      <c r="J41" s="16" t="s">
        <v>86</v>
      </c>
      <c r="K41" s="16" t="s">
        <v>86</v>
      </c>
      <c r="L41" s="18" t="s">
        <v>86</v>
      </c>
      <c r="M41" s="16" t="s">
        <v>86</v>
      </c>
      <c r="N41" s="16" t="s">
        <v>86</v>
      </c>
      <c r="O41" s="18" t="s">
        <v>86</v>
      </c>
      <c r="P41" s="16" t="s">
        <v>86</v>
      </c>
      <c r="Q41" s="16" t="s">
        <v>86</v>
      </c>
      <c r="R41" s="18" t="s">
        <v>86</v>
      </c>
      <c r="S41" s="40" t="s">
        <v>82</v>
      </c>
      <c r="T41" s="11">
        <v>5562500</v>
      </c>
      <c r="U41" s="95" t="s">
        <v>86</v>
      </c>
      <c r="V41" s="38" t="s">
        <v>86</v>
      </c>
      <c r="W41" s="96">
        <v>1035333</v>
      </c>
      <c r="X41" s="96">
        <v>1035333</v>
      </c>
      <c r="Y41" s="92">
        <v>-0.81387271910112358</v>
      </c>
      <c r="Z41" s="92">
        <v>0</v>
      </c>
      <c r="AA41" s="106">
        <v>1035552</v>
      </c>
      <c r="AB41" s="48">
        <v>1035552</v>
      </c>
      <c r="AC41" s="31">
        <v>2.1152614665997937E-4</v>
      </c>
      <c r="AD41" s="53">
        <v>0</v>
      </c>
      <c r="AE41" s="106">
        <v>1035552</v>
      </c>
      <c r="AF41" s="48">
        <v>1035552</v>
      </c>
      <c r="AG41" s="31">
        <v>0</v>
      </c>
      <c r="AH41" s="53">
        <v>0</v>
      </c>
      <c r="AI41" s="106">
        <v>1035552</v>
      </c>
      <c r="AJ41" s="48">
        <v>1035552</v>
      </c>
      <c r="AK41" s="48">
        <v>1035552</v>
      </c>
      <c r="AL41" s="48">
        <v>1035552</v>
      </c>
      <c r="AM41" s="31">
        <v>0</v>
      </c>
      <c r="AN41" s="53">
        <v>0</v>
      </c>
      <c r="AO41" s="106">
        <v>1035552</v>
      </c>
      <c r="AP41" s="48">
        <v>1035552</v>
      </c>
      <c r="AQ41" s="48">
        <v>1035552</v>
      </c>
      <c r="AR41" s="48">
        <v>1035552</v>
      </c>
      <c r="AS41" s="31">
        <f>AO41/AK41-1</f>
        <v>0</v>
      </c>
      <c r="AT41" s="53">
        <f>AP41/AO41-1</f>
        <v>0</v>
      </c>
      <c r="AU41" s="106">
        <v>1035552</v>
      </c>
      <c r="AV41" s="48">
        <v>1035552</v>
      </c>
      <c r="AW41" s="48">
        <v>1035552</v>
      </c>
      <c r="AX41" s="31">
        <f>AU41/AQ41-1</f>
        <v>0</v>
      </c>
      <c r="AY41" s="53">
        <f>AR41/AU41-1</f>
        <v>0</v>
      </c>
      <c r="AZ41" s="106">
        <v>1035552</v>
      </c>
      <c r="BA41" s="48">
        <v>1035552</v>
      </c>
      <c r="BB41" s="48">
        <v>1035552</v>
      </c>
      <c r="BC41" s="48">
        <v>1035552</v>
      </c>
      <c r="BD41" s="31">
        <f>AZ41/AV41-1</f>
        <v>0</v>
      </c>
      <c r="BE41" s="31">
        <f>BA41/AZ41-1</f>
        <v>0</v>
      </c>
      <c r="BF41" s="106">
        <v>1035552</v>
      </c>
      <c r="BG41" s="48">
        <v>1035552</v>
      </c>
      <c r="BH41" s="48">
        <v>1035552</v>
      </c>
      <c r="BI41" s="31">
        <f>BF41/BB41-1</f>
        <v>0</v>
      </c>
      <c r="BJ41" s="619">
        <f>IFERROR(BG41/BF41-1,"N/A")</f>
        <v>0</v>
      </c>
      <c r="BK41" s="59">
        <v>1035552</v>
      </c>
      <c r="BL41" s="543"/>
      <c r="BM41" s="543"/>
      <c r="BN41" s="60">
        <v>1035552</v>
      </c>
      <c r="BO41" s="60">
        <v>1035552</v>
      </c>
      <c r="BP41" s="60">
        <v>1035552</v>
      </c>
      <c r="BQ41" s="60">
        <v>1035552</v>
      </c>
      <c r="BR41" s="31">
        <f>IFERROR(BK41/BG41-1,"N/A")</f>
        <v>0</v>
      </c>
      <c r="BS41" s="609">
        <f>IFERROR(BP41/BK41-1,"N/A")</f>
        <v>0</v>
      </c>
      <c r="BT41" s="59">
        <v>1035552</v>
      </c>
      <c r="BU41" s="543"/>
      <c r="BV41" s="543"/>
      <c r="BW41" s="543"/>
      <c r="BX41" s="543"/>
      <c r="BY41" s="543"/>
      <c r="BZ41" s="543"/>
      <c r="CA41" s="31">
        <f>IFERROR(BT41/BP41-1,"N/A")</f>
        <v>0</v>
      </c>
      <c r="CB41" s="609">
        <f>IFERROR(BY41/BT41-1,"N/A")</f>
        <v>-1</v>
      </c>
      <c r="CC41" s="21"/>
      <c r="CD41" s="112" t="s">
        <v>101</v>
      </c>
      <c r="CE41" s="97"/>
      <c r="CF41" s="46"/>
    </row>
    <row r="42" spans="1:84" ht="25.5">
      <c r="A42" s="2" t="str">
        <f t="shared" si="0"/>
        <v/>
      </c>
      <c r="C42" s="41" t="s">
        <v>102</v>
      </c>
      <c r="D42" s="15" t="s">
        <v>99</v>
      </c>
      <c r="E42" s="15">
        <v>770</v>
      </c>
      <c r="F42" s="15">
        <v>11015</v>
      </c>
      <c r="G42" s="6"/>
      <c r="H42" s="17" t="s">
        <v>103</v>
      </c>
      <c r="I42" s="16"/>
      <c r="J42" s="16"/>
      <c r="K42" s="16"/>
      <c r="L42" s="18"/>
      <c r="M42" s="16"/>
      <c r="N42" s="16"/>
      <c r="O42" s="18"/>
      <c r="P42" s="16"/>
      <c r="Q42" s="16"/>
      <c r="R42" s="18"/>
      <c r="S42" s="40"/>
      <c r="T42" s="11"/>
      <c r="U42" s="95"/>
      <c r="V42" s="38"/>
      <c r="W42" s="96"/>
      <c r="X42" s="96"/>
      <c r="Y42" s="92"/>
      <c r="Z42" s="92"/>
      <c r="AA42" s="106">
        <v>1035552</v>
      </c>
      <c r="AB42" s="48">
        <v>1035552</v>
      </c>
      <c r="AC42" s="31"/>
      <c r="AD42" s="53"/>
      <c r="AE42" s="106">
        <v>1035552</v>
      </c>
      <c r="AF42" s="48">
        <v>1035552</v>
      </c>
      <c r="AG42" s="31"/>
      <c r="AH42" s="53"/>
      <c r="AI42" s="106">
        <v>1035552</v>
      </c>
      <c r="AJ42" s="48">
        <v>1035552</v>
      </c>
      <c r="AK42" s="48">
        <v>1035552</v>
      </c>
      <c r="AL42" s="48">
        <v>1035552</v>
      </c>
      <c r="AM42" s="31"/>
      <c r="AN42" s="53"/>
      <c r="AO42" s="106">
        <v>1035552</v>
      </c>
      <c r="AP42" s="48">
        <v>1035552</v>
      </c>
      <c r="AQ42" s="48">
        <v>1035552</v>
      </c>
      <c r="AR42" s="48">
        <v>1035552</v>
      </c>
      <c r="AS42" s="31"/>
      <c r="AT42" s="53"/>
      <c r="AU42" s="106">
        <v>1035552</v>
      </c>
      <c r="AV42" s="48">
        <v>1035552</v>
      </c>
      <c r="AW42" s="48">
        <v>1035552</v>
      </c>
      <c r="AX42" s="31"/>
      <c r="AY42" s="53"/>
      <c r="AZ42" s="106">
        <v>1035552</v>
      </c>
      <c r="BA42" s="48">
        <v>1035552</v>
      </c>
      <c r="BB42" s="48">
        <v>1035552</v>
      </c>
      <c r="BC42" s="48">
        <v>1035552</v>
      </c>
      <c r="BD42" s="31"/>
      <c r="BE42" s="31"/>
      <c r="BF42" s="106">
        <v>1035552</v>
      </c>
      <c r="BG42" s="48">
        <v>1035552</v>
      </c>
      <c r="BH42" s="48">
        <v>1035552</v>
      </c>
      <c r="BI42" s="31"/>
      <c r="BJ42" s="619"/>
      <c r="BK42" s="59">
        <v>1035552</v>
      </c>
      <c r="BL42" s="543"/>
      <c r="BM42" s="543"/>
      <c r="BN42" s="60">
        <v>1035552</v>
      </c>
      <c r="BO42" s="60">
        <v>1035552</v>
      </c>
      <c r="BP42" s="60">
        <v>1035552</v>
      </c>
      <c r="BQ42" s="60">
        <v>1035552</v>
      </c>
      <c r="BR42" s="31"/>
      <c r="BS42" s="609"/>
      <c r="BT42" s="59">
        <v>1035552</v>
      </c>
      <c r="BU42" s="543"/>
      <c r="BV42" s="543"/>
      <c r="BW42" s="543"/>
      <c r="BX42" s="543"/>
      <c r="BY42" s="543"/>
      <c r="BZ42" s="543"/>
      <c r="CA42" s="31"/>
      <c r="CB42" s="609"/>
      <c r="CC42" s="21"/>
      <c r="CD42" s="112"/>
      <c r="CE42" s="97"/>
      <c r="CF42" s="46"/>
    </row>
    <row r="43" spans="1:84" ht="25.5">
      <c r="A43" s="2" t="str">
        <f t="shared" si="0"/>
        <v>TP2009093</v>
      </c>
      <c r="B43" s="311" t="s">
        <v>579</v>
      </c>
      <c r="C43" s="42" t="s">
        <v>41</v>
      </c>
      <c r="D43" s="13" t="s">
        <v>104</v>
      </c>
      <c r="E43" s="4" t="s">
        <v>43</v>
      </c>
      <c r="F43" s="4" t="s">
        <v>43</v>
      </c>
      <c r="G43" s="6">
        <v>41671</v>
      </c>
      <c r="H43" s="103" t="s">
        <v>105</v>
      </c>
      <c r="I43" s="16"/>
      <c r="J43" s="16"/>
      <c r="K43" s="16"/>
      <c r="L43" s="18"/>
      <c r="M43" s="16"/>
      <c r="N43" s="16"/>
      <c r="O43" s="18"/>
      <c r="P43" s="16"/>
      <c r="Q43" s="16"/>
      <c r="R43" s="18"/>
      <c r="S43" s="40"/>
      <c r="T43" s="11"/>
      <c r="U43" s="92"/>
      <c r="V43" s="38"/>
      <c r="W43" s="96" t="s">
        <v>82</v>
      </c>
      <c r="X43" s="22">
        <v>2295000</v>
      </c>
      <c r="Y43" s="92"/>
      <c r="Z43" s="92"/>
      <c r="AA43" s="106">
        <v>2246628.5699999998</v>
      </c>
      <c r="AB43" s="48">
        <v>2246628.5699999998</v>
      </c>
      <c r="AC43" s="31">
        <f>AA43/X43-1</f>
        <v>-2.1076875816993579E-2</v>
      </c>
      <c r="AD43" s="53">
        <f>AB43/AA43-1</f>
        <v>0</v>
      </c>
      <c r="AE43" s="106">
        <v>2246629</v>
      </c>
      <c r="AF43" s="48">
        <v>2246629</v>
      </c>
      <c r="AG43" s="31">
        <f>AE43/AB43-1</f>
        <v>1.9139790441435878E-7</v>
      </c>
      <c r="AH43" s="53">
        <f>AF43/AE43-1</f>
        <v>0</v>
      </c>
      <c r="AI43" s="106">
        <v>2246629</v>
      </c>
      <c r="AJ43" s="48">
        <v>2246629</v>
      </c>
      <c r="AK43" s="48">
        <v>2246629</v>
      </c>
      <c r="AL43" s="48">
        <v>2246629</v>
      </c>
      <c r="AM43" s="31">
        <f>AI43/AF43-1</f>
        <v>0</v>
      </c>
      <c r="AN43" s="53">
        <f>AJ43/AI43-1</f>
        <v>0</v>
      </c>
      <c r="AO43" s="106">
        <v>2246629</v>
      </c>
      <c r="AP43" s="48">
        <v>2246629</v>
      </c>
      <c r="AQ43" s="48">
        <v>2246629</v>
      </c>
      <c r="AR43" s="48">
        <v>2246629</v>
      </c>
      <c r="AS43" s="31">
        <f>AO43/AK43-1</f>
        <v>0</v>
      </c>
      <c r="AT43" s="53">
        <f>AP43/AO43-1</f>
        <v>0</v>
      </c>
      <c r="AU43" s="106">
        <v>2246629</v>
      </c>
      <c r="AV43" s="48">
        <v>2246629</v>
      </c>
      <c r="AW43" s="48">
        <v>2246629</v>
      </c>
      <c r="AX43" s="31">
        <f>AU43/AQ43-1</f>
        <v>0</v>
      </c>
      <c r="AY43" s="53">
        <f>AR43/AU43-1</f>
        <v>0</v>
      </c>
      <c r="AZ43" s="106">
        <v>2246629</v>
      </c>
      <c r="BA43" s="48">
        <v>2246629</v>
      </c>
      <c r="BB43" s="48">
        <v>2246629</v>
      </c>
      <c r="BC43" s="48">
        <v>2246629</v>
      </c>
      <c r="BD43" s="31">
        <f>AZ43/AV43-1</f>
        <v>0</v>
      </c>
      <c r="BE43" s="31">
        <f>BA43/AZ43-1</f>
        <v>0</v>
      </c>
      <c r="BF43" s="106">
        <v>2246629</v>
      </c>
      <c r="BG43" s="48">
        <v>2246629</v>
      </c>
      <c r="BH43" s="48">
        <v>2246629</v>
      </c>
      <c r="BI43" s="31">
        <f>BF43/BB43-1</f>
        <v>0</v>
      </c>
      <c r="BJ43" s="619">
        <f>IFERROR(BG43/BF43-1,"N/A")</f>
        <v>0</v>
      </c>
      <c r="BK43" s="59">
        <v>2246629</v>
      </c>
      <c r="BL43" s="543"/>
      <c r="BM43" s="543"/>
      <c r="BN43" s="60">
        <v>2246629</v>
      </c>
      <c r="BO43" s="60">
        <v>2246629</v>
      </c>
      <c r="BP43" s="60">
        <v>2246629</v>
      </c>
      <c r="BQ43" s="60">
        <v>2246629</v>
      </c>
      <c r="BR43" s="31">
        <f>IFERROR(BK43/BG43-1,"N/A")</f>
        <v>0</v>
      </c>
      <c r="BS43" s="609">
        <f>IFERROR(BP43/BK43-1,"N/A")</f>
        <v>0</v>
      </c>
      <c r="BT43" s="59">
        <v>2246629</v>
      </c>
      <c r="BU43" s="543"/>
      <c r="BV43" s="543"/>
      <c r="BW43" s="543"/>
      <c r="BX43" s="543"/>
      <c r="BY43" s="543"/>
      <c r="BZ43" s="543"/>
      <c r="CA43" s="31">
        <f>IFERROR(BT43/BP43-1,"N/A")</f>
        <v>0</v>
      </c>
      <c r="CB43" s="609">
        <f>IFERROR(BY43/BT43-1,"N/A")</f>
        <v>-1</v>
      </c>
      <c r="CC43" s="21"/>
      <c r="CD43" s="112"/>
      <c r="CE43" s="5"/>
      <c r="CF43" s="19"/>
    </row>
    <row r="44" spans="1:84" ht="42.75" customHeight="1">
      <c r="A44" s="2" t="str">
        <f t="shared" si="0"/>
        <v/>
      </c>
      <c r="C44" s="41" t="s">
        <v>45</v>
      </c>
      <c r="D44" s="15" t="s">
        <v>104</v>
      </c>
      <c r="E44" s="15">
        <v>649</v>
      </c>
      <c r="F44" s="15">
        <v>10853</v>
      </c>
      <c r="G44" s="6"/>
      <c r="H44" s="103" t="s">
        <v>106</v>
      </c>
      <c r="I44" s="16"/>
      <c r="J44" s="16"/>
      <c r="K44" s="16"/>
      <c r="L44" s="18"/>
      <c r="M44" s="16"/>
      <c r="N44" s="16"/>
      <c r="O44" s="18"/>
      <c r="P44" s="16"/>
      <c r="Q44" s="16"/>
      <c r="R44" s="18"/>
      <c r="S44" s="40"/>
      <c r="T44" s="11"/>
      <c r="U44" s="92"/>
      <c r="V44" s="38"/>
      <c r="W44" s="96"/>
      <c r="X44" s="22"/>
      <c r="Y44" s="92"/>
      <c r="Z44" s="92"/>
      <c r="AA44" s="106">
        <v>2246628.5699999998</v>
      </c>
      <c r="AB44" s="48">
        <v>2246628.5699999998</v>
      </c>
      <c r="AC44" s="31"/>
      <c r="AD44" s="53"/>
      <c r="AE44" s="106">
        <v>2246629</v>
      </c>
      <c r="AF44" s="48">
        <v>2246629</v>
      </c>
      <c r="AG44" s="31"/>
      <c r="AH44" s="53"/>
      <c r="AI44" s="106">
        <v>2246629</v>
      </c>
      <c r="AJ44" s="48">
        <v>2246629</v>
      </c>
      <c r="AK44" s="48">
        <v>2246629</v>
      </c>
      <c r="AL44" s="48">
        <v>2246629</v>
      </c>
      <c r="AM44" s="31"/>
      <c r="AN44" s="53"/>
      <c r="AO44" s="106">
        <v>2246629</v>
      </c>
      <c r="AP44" s="48">
        <v>2246629</v>
      </c>
      <c r="AQ44" s="48">
        <v>2246629</v>
      </c>
      <c r="AR44" s="48">
        <v>2246629</v>
      </c>
      <c r="AS44" s="31"/>
      <c r="AT44" s="53"/>
      <c r="AU44" s="106">
        <v>2246629</v>
      </c>
      <c r="AV44" s="48">
        <v>2246629</v>
      </c>
      <c r="AW44" s="48">
        <v>2246629</v>
      </c>
      <c r="AX44" s="31"/>
      <c r="AY44" s="53"/>
      <c r="AZ44" s="106">
        <v>2246629</v>
      </c>
      <c r="BA44" s="48">
        <v>2246629</v>
      </c>
      <c r="BB44" s="48">
        <v>2246629</v>
      </c>
      <c r="BC44" s="48">
        <v>2246629</v>
      </c>
      <c r="BD44" s="31"/>
      <c r="BE44" s="31"/>
      <c r="BF44" s="106">
        <v>2246629</v>
      </c>
      <c r="BG44" s="48">
        <v>2246629</v>
      </c>
      <c r="BH44" s="48">
        <v>2246629</v>
      </c>
      <c r="BI44" s="31"/>
      <c r="BJ44" s="619"/>
      <c r="BK44" s="59">
        <v>2246629</v>
      </c>
      <c r="BL44" s="543"/>
      <c r="BM44" s="543"/>
      <c r="BN44" s="60">
        <v>2246629</v>
      </c>
      <c r="BO44" s="60">
        <v>2246629</v>
      </c>
      <c r="BP44" s="60">
        <v>2246629</v>
      </c>
      <c r="BQ44" s="60">
        <v>2246629</v>
      </c>
      <c r="BR44" s="31"/>
      <c r="BS44" s="609"/>
      <c r="BT44" s="59">
        <v>2246629</v>
      </c>
      <c r="BU44" s="543"/>
      <c r="BV44" s="543"/>
      <c r="BW44" s="543"/>
      <c r="BX44" s="543"/>
      <c r="BY44" s="543"/>
      <c r="BZ44" s="543"/>
      <c r="CA44" s="31"/>
      <c r="CB44" s="609"/>
      <c r="CC44" s="21"/>
      <c r="CD44" s="112"/>
      <c r="CE44" s="5"/>
      <c r="CF44" s="46"/>
    </row>
    <row r="45" spans="1:84" ht="25.5">
      <c r="A45" s="2" t="str">
        <f t="shared" si="0"/>
        <v/>
      </c>
      <c r="C45" s="42" t="s">
        <v>41</v>
      </c>
      <c r="D45" s="13" t="s">
        <v>107</v>
      </c>
      <c r="E45" s="4" t="s">
        <v>43</v>
      </c>
      <c r="F45" s="4" t="s">
        <v>43</v>
      </c>
      <c r="G45" s="6">
        <v>41974</v>
      </c>
      <c r="H45" s="103" t="s">
        <v>108</v>
      </c>
      <c r="I45" s="16"/>
      <c r="J45" s="16"/>
      <c r="K45" s="16"/>
      <c r="L45" s="18"/>
      <c r="M45" s="16"/>
      <c r="N45" s="16"/>
      <c r="O45" s="18"/>
      <c r="P45" s="16"/>
      <c r="Q45" s="16"/>
      <c r="R45" s="18"/>
      <c r="S45" s="40"/>
      <c r="T45" s="11"/>
      <c r="U45" s="92"/>
      <c r="V45" s="38"/>
      <c r="W45" s="96" t="s">
        <v>82</v>
      </c>
      <c r="X45" s="22">
        <v>5300000</v>
      </c>
      <c r="Y45" s="92"/>
      <c r="Z45" s="92"/>
      <c r="AA45" s="582">
        <v>4980780.1599999992</v>
      </c>
      <c r="AB45" s="50">
        <v>5300000</v>
      </c>
      <c r="AC45" s="31">
        <f>AA45/X45-1</f>
        <v>-6.0230158490566232E-2</v>
      </c>
      <c r="AD45" s="53">
        <f>AB45/AA45-1</f>
        <v>6.409032917445634E-2</v>
      </c>
      <c r="AE45" s="59">
        <v>5059196</v>
      </c>
      <c r="AF45" s="60">
        <v>5059196</v>
      </c>
      <c r="AG45" s="31">
        <f>AE45/AB45-1</f>
        <v>-4.5434716981132106E-2</v>
      </c>
      <c r="AH45" s="53">
        <f>AF45/AE45-1</f>
        <v>0</v>
      </c>
      <c r="AI45" s="59">
        <v>5059278.0399999991</v>
      </c>
      <c r="AJ45" s="60">
        <v>5059278.0399999991</v>
      </c>
      <c r="AK45" s="60">
        <v>5059278.0399999991</v>
      </c>
      <c r="AL45" s="60">
        <v>5059278.0399999991</v>
      </c>
      <c r="AM45" s="31">
        <f>AI45/AF45-1</f>
        <v>1.621601535095607E-5</v>
      </c>
      <c r="AN45" s="53">
        <f>AJ45/AI45-1</f>
        <v>0</v>
      </c>
      <c r="AO45" s="59">
        <v>5059278.0399999991</v>
      </c>
      <c r="AP45" s="60">
        <v>5059278.0399999991</v>
      </c>
      <c r="AQ45" s="60">
        <v>5059278.0399999991</v>
      </c>
      <c r="AR45" s="60">
        <v>5059278.0399999991</v>
      </c>
      <c r="AS45" s="31">
        <f>AO45/AK45-1</f>
        <v>0</v>
      </c>
      <c r="AT45" s="53">
        <f>AP45/AO45-1</f>
        <v>0</v>
      </c>
      <c r="AU45" s="59">
        <v>5059278.0399999991</v>
      </c>
      <c r="AV45" s="60">
        <v>5059278.0399999991</v>
      </c>
      <c r="AW45" s="60">
        <v>5059278.0399999991</v>
      </c>
      <c r="AX45" s="31">
        <f>AU45/AQ45-1</f>
        <v>0</v>
      </c>
      <c r="AY45" s="53">
        <f>AR45/AU45-1</f>
        <v>0</v>
      </c>
      <c r="AZ45" s="59">
        <v>5059278.0399999991</v>
      </c>
      <c r="BA45" s="60">
        <v>5059278.0399999991</v>
      </c>
      <c r="BB45" s="60">
        <v>5059278.0399999991</v>
      </c>
      <c r="BC45" s="60">
        <v>5059278.0399999991</v>
      </c>
      <c r="BD45" s="31">
        <f>AZ45/AV45-1</f>
        <v>0</v>
      </c>
      <c r="BE45" s="31">
        <f>BA45/AZ45-1</f>
        <v>0</v>
      </c>
      <c r="BF45" s="59">
        <v>5059278.0399999991</v>
      </c>
      <c r="BG45" s="60">
        <v>5059278.0399999991</v>
      </c>
      <c r="BH45" s="60">
        <v>5059278.0399999991</v>
      </c>
      <c r="BI45" s="31">
        <f>BF45/BB45-1</f>
        <v>0</v>
      </c>
      <c r="BJ45" s="619">
        <f>IFERROR(BG45/BF45-1,"N/A")</f>
        <v>0</v>
      </c>
      <c r="BK45" s="59">
        <v>5059278.0399999991</v>
      </c>
      <c r="BL45" s="543"/>
      <c r="BM45" s="543"/>
      <c r="BN45" s="60">
        <v>5059278.0399999991</v>
      </c>
      <c r="BO45" s="60">
        <v>5059278.0399999991</v>
      </c>
      <c r="BP45" s="60">
        <v>5059278.0399999991</v>
      </c>
      <c r="BQ45" s="60">
        <v>5059278.0399999991</v>
      </c>
      <c r="BR45" s="31">
        <f>IFERROR(BK45/BG45-1,"N/A")</f>
        <v>0</v>
      </c>
      <c r="BS45" s="609">
        <f>IFERROR(BP45/BK45-1,"N/A")</f>
        <v>0</v>
      </c>
      <c r="BT45" s="59">
        <v>5059278.0399999991</v>
      </c>
      <c r="BU45" s="543"/>
      <c r="BV45" s="543"/>
      <c r="BW45" s="543"/>
      <c r="BX45" s="543"/>
      <c r="BY45" s="543"/>
      <c r="BZ45" s="543"/>
      <c r="CA45" s="31">
        <f>IFERROR(BT45/BP45-1,"N/A")</f>
        <v>0</v>
      </c>
      <c r="CB45" s="609">
        <f>IFERROR(BY45/BT45-1,"N/A")</f>
        <v>-1</v>
      </c>
      <c r="CC45" s="21"/>
      <c r="CD45" s="112" t="s">
        <v>109</v>
      </c>
      <c r="CE45" s="5"/>
      <c r="CF45" s="46"/>
    </row>
    <row r="46" spans="1:84" ht="66" customHeight="1">
      <c r="A46" s="36" t="str">
        <f t="shared" si="0"/>
        <v>TP2011093</v>
      </c>
      <c r="B46" s="314" t="s">
        <v>646</v>
      </c>
      <c r="C46" s="41" t="s">
        <v>45</v>
      </c>
      <c r="D46" s="15" t="s">
        <v>107</v>
      </c>
      <c r="E46" s="15">
        <v>30346</v>
      </c>
      <c r="F46" s="15">
        <v>50438</v>
      </c>
      <c r="G46" s="6"/>
      <c r="H46" s="103" t="s">
        <v>110</v>
      </c>
      <c r="I46" s="16"/>
      <c r="J46" s="16"/>
      <c r="K46" s="16"/>
      <c r="L46" s="18"/>
      <c r="M46" s="16"/>
      <c r="N46" s="16"/>
      <c r="O46" s="18"/>
      <c r="P46" s="16"/>
      <c r="Q46" s="16"/>
      <c r="R46" s="18"/>
      <c r="S46" s="40"/>
      <c r="T46" s="11"/>
      <c r="U46" s="92"/>
      <c r="V46" s="38"/>
      <c r="W46" s="96"/>
      <c r="X46" s="22"/>
      <c r="Y46" s="92"/>
      <c r="Z46" s="92"/>
      <c r="AA46" s="582">
        <v>4980780.1599999992</v>
      </c>
      <c r="AB46" s="50">
        <v>5300000</v>
      </c>
      <c r="AC46" s="31"/>
      <c r="AD46" s="53"/>
      <c r="AE46" s="59">
        <v>5059196</v>
      </c>
      <c r="AF46" s="60">
        <v>5059196</v>
      </c>
      <c r="AG46" s="31"/>
      <c r="AH46" s="53"/>
      <c r="AI46" s="59">
        <v>5059278.0399999991</v>
      </c>
      <c r="AJ46" s="60">
        <v>5059278.0399999991</v>
      </c>
      <c r="AK46" s="60">
        <v>5059278.0399999991</v>
      </c>
      <c r="AL46" s="60">
        <v>5059278.0399999991</v>
      </c>
      <c r="AM46" s="31"/>
      <c r="AN46" s="53"/>
      <c r="AO46" s="59">
        <v>5059278.0399999991</v>
      </c>
      <c r="AP46" s="60">
        <v>5059278.0399999991</v>
      </c>
      <c r="AQ46" s="60">
        <v>5059278.0399999991</v>
      </c>
      <c r="AR46" s="60">
        <v>5059278.0399999991</v>
      </c>
      <c r="AS46" s="31"/>
      <c r="AT46" s="53"/>
      <c r="AU46" s="59">
        <v>5059278.0399999991</v>
      </c>
      <c r="AV46" s="60">
        <v>5059278.0399999991</v>
      </c>
      <c r="AW46" s="60">
        <v>5059278.0399999991</v>
      </c>
      <c r="AX46" s="31"/>
      <c r="AY46" s="53"/>
      <c r="AZ46" s="59">
        <v>5059278.0399999991</v>
      </c>
      <c r="BA46" s="60">
        <v>5059278.0399999991</v>
      </c>
      <c r="BB46" s="60">
        <v>5059278.0399999991</v>
      </c>
      <c r="BC46" s="60">
        <v>5059278.0399999991</v>
      </c>
      <c r="BD46" s="31"/>
      <c r="BE46" s="31"/>
      <c r="BF46" s="59">
        <v>5059278.0399999991</v>
      </c>
      <c r="BG46" s="60">
        <v>5059278.0399999991</v>
      </c>
      <c r="BH46" s="60">
        <v>5059278.0399999991</v>
      </c>
      <c r="BI46" s="31"/>
      <c r="BJ46" s="619"/>
      <c r="BK46" s="59">
        <v>5059278.0399999991</v>
      </c>
      <c r="BL46" s="543"/>
      <c r="BM46" s="543"/>
      <c r="BN46" s="60">
        <v>5059278.0399999991</v>
      </c>
      <c r="BO46" s="60">
        <v>5059278.0399999991</v>
      </c>
      <c r="BP46" s="60">
        <v>5059278.0399999991</v>
      </c>
      <c r="BQ46" s="60">
        <v>5059278.0399999991</v>
      </c>
      <c r="BR46" s="31"/>
      <c r="BS46" s="609"/>
      <c r="BT46" s="59">
        <v>5059278.0399999991</v>
      </c>
      <c r="BU46" s="543"/>
      <c r="BV46" s="543"/>
      <c r="BW46" s="543"/>
      <c r="BX46" s="543"/>
      <c r="BY46" s="543"/>
      <c r="BZ46" s="543"/>
      <c r="CA46" s="31"/>
      <c r="CB46" s="609"/>
      <c r="CC46" s="21"/>
      <c r="CD46" s="112"/>
      <c r="CE46" s="5"/>
      <c r="CF46" s="46"/>
    </row>
    <row r="47" spans="1:84" ht="25.5">
      <c r="A47" s="36" t="str">
        <f t="shared" si="0"/>
        <v/>
      </c>
      <c r="C47" s="549" t="s">
        <v>82</v>
      </c>
      <c r="D47" s="565" t="s">
        <v>2014</v>
      </c>
      <c r="E47" s="555" t="s">
        <v>43</v>
      </c>
      <c r="F47" s="555" t="s">
        <v>43</v>
      </c>
      <c r="G47" s="556">
        <v>41974</v>
      </c>
      <c r="H47" s="557" t="s">
        <v>112</v>
      </c>
      <c r="I47" s="550"/>
      <c r="J47" s="550"/>
      <c r="K47" s="550"/>
      <c r="L47" s="558"/>
      <c r="M47" s="550"/>
      <c r="N47" s="550"/>
      <c r="O47" s="558"/>
      <c r="P47" s="550"/>
      <c r="Q47" s="550"/>
      <c r="R47" s="558"/>
      <c r="S47" s="573"/>
      <c r="T47" s="552"/>
      <c r="U47" s="578"/>
      <c r="V47" s="579"/>
      <c r="W47" s="544" t="s">
        <v>82</v>
      </c>
      <c r="X47" s="543">
        <v>0</v>
      </c>
      <c r="Y47" s="578"/>
      <c r="Z47" s="578"/>
      <c r="AA47" s="580">
        <v>0</v>
      </c>
      <c r="AB47" s="543">
        <v>0</v>
      </c>
      <c r="AC47" s="578"/>
      <c r="AD47" s="581"/>
      <c r="AE47" s="580">
        <v>0</v>
      </c>
      <c r="AF47" s="543">
        <v>0</v>
      </c>
      <c r="AG47" s="578"/>
      <c r="AH47" s="581"/>
      <c r="AI47" s="580">
        <v>0</v>
      </c>
      <c r="AJ47" s="543">
        <v>0</v>
      </c>
      <c r="AK47" s="543">
        <v>0</v>
      </c>
      <c r="AL47" s="543">
        <v>0</v>
      </c>
      <c r="AM47" s="578"/>
      <c r="AN47" s="581"/>
      <c r="AO47" s="580">
        <v>0</v>
      </c>
      <c r="AP47" s="543">
        <v>0</v>
      </c>
      <c r="AQ47" s="543">
        <v>0</v>
      </c>
      <c r="AR47" s="543">
        <v>0</v>
      </c>
      <c r="AS47" s="578"/>
      <c r="AT47" s="581"/>
      <c r="AU47" s="580">
        <v>0</v>
      </c>
      <c r="AV47" s="543">
        <v>0</v>
      </c>
      <c r="AW47" s="543">
        <v>0</v>
      </c>
      <c r="AX47" s="578"/>
      <c r="AY47" s="581"/>
      <c r="AZ47" s="580">
        <v>0</v>
      </c>
      <c r="BA47" s="543">
        <v>0</v>
      </c>
      <c r="BB47" s="543">
        <v>0</v>
      </c>
      <c r="BC47" s="543">
        <v>0</v>
      </c>
      <c r="BD47" s="578"/>
      <c r="BE47" s="578"/>
      <c r="BF47" s="580">
        <v>0</v>
      </c>
      <c r="BG47" s="543">
        <v>0</v>
      </c>
      <c r="BH47" s="543">
        <v>0</v>
      </c>
      <c r="BI47" s="578"/>
      <c r="BJ47" s="620"/>
      <c r="BK47" s="580">
        <v>0</v>
      </c>
      <c r="BL47" s="543"/>
      <c r="BM47" s="543"/>
      <c r="BN47" s="543">
        <v>0</v>
      </c>
      <c r="BO47" s="543">
        <v>0</v>
      </c>
      <c r="BP47" s="543">
        <v>0</v>
      </c>
      <c r="BQ47" s="543">
        <v>0</v>
      </c>
      <c r="BR47" s="578"/>
      <c r="BS47" s="610"/>
      <c r="BT47" s="580">
        <v>0</v>
      </c>
      <c r="BU47" s="543"/>
      <c r="BV47" s="543"/>
      <c r="BW47" s="543"/>
      <c r="BX47" s="543"/>
      <c r="BY47" s="543"/>
      <c r="BZ47" s="543"/>
      <c r="CA47" s="578"/>
      <c r="CB47" s="610"/>
      <c r="CC47" s="553"/>
      <c r="CD47" s="563" t="s">
        <v>113</v>
      </c>
      <c r="CE47" s="5"/>
      <c r="CF47" s="46"/>
    </row>
    <row r="48" spans="1:84" ht="15">
      <c r="A48" s="36" t="str">
        <f t="shared" si="0"/>
        <v/>
      </c>
      <c r="C48" s="549" t="s">
        <v>45</v>
      </c>
      <c r="D48" s="565" t="s">
        <v>2014</v>
      </c>
      <c r="E48" s="565">
        <v>387</v>
      </c>
      <c r="F48" s="565">
        <v>10505</v>
      </c>
      <c r="G48" s="556"/>
      <c r="H48" s="557" t="s">
        <v>114</v>
      </c>
      <c r="I48" s="550"/>
      <c r="J48" s="550"/>
      <c r="K48" s="550"/>
      <c r="L48" s="558"/>
      <c r="M48" s="550"/>
      <c r="N48" s="550"/>
      <c r="O48" s="558"/>
      <c r="P48" s="550"/>
      <c r="Q48" s="550"/>
      <c r="R48" s="558"/>
      <c r="S48" s="573"/>
      <c r="T48" s="552"/>
      <c r="U48" s="578"/>
      <c r="V48" s="579"/>
      <c r="W48" s="544"/>
      <c r="X48" s="543"/>
      <c r="Y48" s="578"/>
      <c r="Z48" s="578"/>
      <c r="AA48" s="580">
        <v>0</v>
      </c>
      <c r="AB48" s="543">
        <v>0</v>
      </c>
      <c r="AC48" s="545"/>
      <c r="AD48" s="546"/>
      <c r="AE48" s="580">
        <v>0</v>
      </c>
      <c r="AF48" s="543">
        <v>0</v>
      </c>
      <c r="AG48" s="545"/>
      <c r="AH48" s="546"/>
      <c r="AI48" s="580">
        <v>0</v>
      </c>
      <c r="AJ48" s="543">
        <v>0</v>
      </c>
      <c r="AK48" s="543">
        <v>0</v>
      </c>
      <c r="AL48" s="543">
        <v>0</v>
      </c>
      <c r="AM48" s="545"/>
      <c r="AN48" s="546"/>
      <c r="AO48" s="580">
        <v>0</v>
      </c>
      <c r="AP48" s="543">
        <v>0</v>
      </c>
      <c r="AQ48" s="543">
        <v>0</v>
      </c>
      <c r="AR48" s="543">
        <v>0</v>
      </c>
      <c r="AS48" s="545"/>
      <c r="AT48" s="546"/>
      <c r="AU48" s="580">
        <v>0</v>
      </c>
      <c r="AV48" s="543">
        <v>0</v>
      </c>
      <c r="AW48" s="543">
        <v>0</v>
      </c>
      <c r="AX48" s="545"/>
      <c r="AY48" s="546"/>
      <c r="AZ48" s="580">
        <v>0</v>
      </c>
      <c r="BA48" s="543">
        <v>0</v>
      </c>
      <c r="BB48" s="543">
        <v>0</v>
      </c>
      <c r="BC48" s="543">
        <v>0</v>
      </c>
      <c r="BD48" s="545"/>
      <c r="BE48" s="545"/>
      <c r="BF48" s="580">
        <v>0</v>
      </c>
      <c r="BG48" s="543">
        <v>0</v>
      </c>
      <c r="BH48" s="543">
        <v>0</v>
      </c>
      <c r="BI48" s="545"/>
      <c r="BJ48" s="620"/>
      <c r="BK48" s="580">
        <v>0</v>
      </c>
      <c r="BL48" s="543"/>
      <c r="BM48" s="543"/>
      <c r="BN48" s="543">
        <v>0</v>
      </c>
      <c r="BO48" s="543">
        <v>0</v>
      </c>
      <c r="BP48" s="543">
        <v>0</v>
      </c>
      <c r="BQ48" s="543">
        <v>0</v>
      </c>
      <c r="BR48" s="545"/>
      <c r="BS48" s="610"/>
      <c r="BT48" s="580">
        <v>0</v>
      </c>
      <c r="BU48" s="543"/>
      <c r="BV48" s="543"/>
      <c r="BW48" s="543"/>
      <c r="BX48" s="543"/>
      <c r="BY48" s="543"/>
      <c r="BZ48" s="543"/>
      <c r="CA48" s="545"/>
      <c r="CB48" s="610"/>
      <c r="CC48" s="553"/>
      <c r="CD48" s="563"/>
      <c r="CE48" s="5"/>
      <c r="CF48" s="46"/>
    </row>
    <row r="49" spans="1:84" ht="25.5">
      <c r="A49" s="36" t="str">
        <f t="shared" si="0"/>
        <v/>
      </c>
      <c r="C49" s="549" t="s">
        <v>82</v>
      </c>
      <c r="D49" s="565" t="s">
        <v>2014</v>
      </c>
      <c r="E49" s="555" t="s">
        <v>43</v>
      </c>
      <c r="F49" s="555" t="s">
        <v>43</v>
      </c>
      <c r="G49" s="556">
        <v>42522</v>
      </c>
      <c r="H49" s="557" t="s">
        <v>119</v>
      </c>
      <c r="I49" s="550"/>
      <c r="J49" s="550"/>
      <c r="K49" s="550"/>
      <c r="L49" s="558"/>
      <c r="M49" s="550"/>
      <c r="N49" s="550"/>
      <c r="O49" s="558"/>
      <c r="P49" s="550"/>
      <c r="Q49" s="550"/>
      <c r="R49" s="558"/>
      <c r="S49" s="573"/>
      <c r="T49" s="552"/>
      <c r="U49" s="578"/>
      <c r="V49" s="579"/>
      <c r="W49" s="544"/>
      <c r="X49" s="543"/>
      <c r="Y49" s="578"/>
      <c r="Z49" s="578"/>
      <c r="AA49" s="580">
        <v>0</v>
      </c>
      <c r="AB49" s="543">
        <v>0</v>
      </c>
      <c r="AC49" s="545"/>
      <c r="AD49" s="546"/>
      <c r="AE49" s="580">
        <v>0</v>
      </c>
      <c r="AF49" s="543">
        <v>0</v>
      </c>
      <c r="AG49" s="545"/>
      <c r="AH49" s="546"/>
      <c r="AI49" s="580">
        <v>0</v>
      </c>
      <c r="AJ49" s="543">
        <v>0</v>
      </c>
      <c r="AK49" s="543">
        <v>0</v>
      </c>
      <c r="AL49" s="543">
        <v>0</v>
      </c>
      <c r="AM49" s="545">
        <v>0</v>
      </c>
      <c r="AN49" s="546">
        <v>0</v>
      </c>
      <c r="AO49" s="580">
        <v>0</v>
      </c>
      <c r="AP49" s="543">
        <v>0</v>
      </c>
      <c r="AQ49" s="543">
        <v>0</v>
      </c>
      <c r="AR49" s="543">
        <v>0</v>
      </c>
      <c r="AS49" s="545">
        <v>0</v>
      </c>
      <c r="AT49" s="546">
        <v>0</v>
      </c>
      <c r="AU49" s="580">
        <v>0</v>
      </c>
      <c r="AV49" s="543">
        <v>0</v>
      </c>
      <c r="AW49" s="543">
        <v>0</v>
      </c>
      <c r="AX49" s="545">
        <v>0</v>
      </c>
      <c r="AY49" s="546">
        <v>0</v>
      </c>
      <c r="AZ49" s="580">
        <v>0</v>
      </c>
      <c r="BA49" s="543">
        <v>0</v>
      </c>
      <c r="BB49" s="543">
        <v>0</v>
      </c>
      <c r="BC49" s="543">
        <v>0</v>
      </c>
      <c r="BD49" s="545">
        <v>0</v>
      </c>
      <c r="BE49" s="545" t="e">
        <f>BA49/AZ49-1</f>
        <v>#DIV/0!</v>
      </c>
      <c r="BF49" s="580">
        <v>0</v>
      </c>
      <c r="BG49" s="543">
        <v>0</v>
      </c>
      <c r="BH49" s="543">
        <v>0</v>
      </c>
      <c r="BI49" s="545"/>
      <c r="BJ49" s="620"/>
      <c r="BK49" s="580">
        <v>0</v>
      </c>
      <c r="BL49" s="543"/>
      <c r="BM49" s="543"/>
      <c r="BN49" s="543">
        <v>0</v>
      </c>
      <c r="BO49" s="543">
        <v>0</v>
      </c>
      <c r="BP49" s="543">
        <v>0</v>
      </c>
      <c r="BQ49" s="543">
        <v>0</v>
      </c>
      <c r="BR49" s="545"/>
      <c r="BS49" s="610"/>
      <c r="BT49" s="580">
        <v>0</v>
      </c>
      <c r="BU49" s="543"/>
      <c r="BV49" s="543"/>
      <c r="BW49" s="543"/>
      <c r="BX49" s="543"/>
      <c r="BY49" s="543"/>
      <c r="BZ49" s="543"/>
      <c r="CA49" s="545"/>
      <c r="CB49" s="610"/>
      <c r="CC49" s="553"/>
      <c r="CD49" s="563" t="s">
        <v>453</v>
      </c>
      <c r="CE49" s="5"/>
      <c r="CF49" s="46"/>
    </row>
    <row r="50" spans="1:84" ht="66" customHeight="1">
      <c r="A50" s="36" t="str">
        <f t="shared" si="0"/>
        <v/>
      </c>
      <c r="C50" s="549" t="s">
        <v>82</v>
      </c>
      <c r="D50" s="565" t="s">
        <v>2014</v>
      </c>
      <c r="E50" s="565">
        <v>947</v>
      </c>
      <c r="F50" s="565">
        <v>11261</v>
      </c>
      <c r="G50" s="556"/>
      <c r="H50" s="557" t="s">
        <v>120</v>
      </c>
      <c r="I50" s="550"/>
      <c r="J50" s="550"/>
      <c r="K50" s="550"/>
      <c r="L50" s="558"/>
      <c r="M50" s="550"/>
      <c r="N50" s="550"/>
      <c r="O50" s="558"/>
      <c r="P50" s="550"/>
      <c r="Q50" s="550"/>
      <c r="R50" s="558"/>
      <c r="S50" s="573"/>
      <c r="T50" s="552"/>
      <c r="U50" s="578"/>
      <c r="V50" s="579"/>
      <c r="W50" s="544"/>
      <c r="X50" s="543"/>
      <c r="Y50" s="578"/>
      <c r="Z50" s="578"/>
      <c r="AA50" s="580">
        <v>0</v>
      </c>
      <c r="AB50" s="543">
        <v>0</v>
      </c>
      <c r="AC50" s="545"/>
      <c r="AD50" s="546"/>
      <c r="AE50" s="580">
        <v>0</v>
      </c>
      <c r="AF50" s="543">
        <v>0</v>
      </c>
      <c r="AG50" s="545"/>
      <c r="AH50" s="546"/>
      <c r="AI50" s="580">
        <v>0</v>
      </c>
      <c r="AJ50" s="543">
        <v>0</v>
      </c>
      <c r="AK50" s="543">
        <v>0</v>
      </c>
      <c r="AL50" s="543">
        <v>0</v>
      </c>
      <c r="AM50" s="545"/>
      <c r="AN50" s="546"/>
      <c r="AO50" s="580">
        <v>0</v>
      </c>
      <c r="AP50" s="543">
        <v>0</v>
      </c>
      <c r="AQ50" s="543">
        <v>0</v>
      </c>
      <c r="AR50" s="543">
        <v>0</v>
      </c>
      <c r="AS50" s="545"/>
      <c r="AT50" s="546"/>
      <c r="AU50" s="580">
        <v>0</v>
      </c>
      <c r="AV50" s="543">
        <v>0</v>
      </c>
      <c r="AW50" s="543">
        <v>0</v>
      </c>
      <c r="AX50" s="545"/>
      <c r="AY50" s="546"/>
      <c r="AZ50" s="580">
        <v>0</v>
      </c>
      <c r="BA50" s="543">
        <v>0</v>
      </c>
      <c r="BB50" s="543">
        <v>0</v>
      </c>
      <c r="BC50" s="543">
        <v>0</v>
      </c>
      <c r="BD50" s="545"/>
      <c r="BE50" s="545"/>
      <c r="BF50" s="580">
        <v>0</v>
      </c>
      <c r="BG50" s="543">
        <v>0</v>
      </c>
      <c r="BH50" s="543">
        <v>0</v>
      </c>
      <c r="BI50" s="545"/>
      <c r="BJ50" s="620"/>
      <c r="BK50" s="580">
        <v>0</v>
      </c>
      <c r="BL50" s="543"/>
      <c r="BM50" s="543"/>
      <c r="BN50" s="543">
        <v>0</v>
      </c>
      <c r="BO50" s="543">
        <v>0</v>
      </c>
      <c r="BP50" s="543">
        <v>0</v>
      </c>
      <c r="BQ50" s="543">
        <v>0</v>
      </c>
      <c r="BR50" s="545"/>
      <c r="BS50" s="610"/>
      <c r="BT50" s="580">
        <v>0</v>
      </c>
      <c r="BU50" s="543"/>
      <c r="BV50" s="543"/>
      <c r="BW50" s="543"/>
      <c r="BX50" s="543"/>
      <c r="BY50" s="543"/>
      <c r="BZ50" s="543"/>
      <c r="CA50" s="545"/>
      <c r="CB50" s="610"/>
      <c r="CC50" s="553"/>
      <c r="CD50" s="563" t="s">
        <v>430</v>
      </c>
      <c r="CE50" s="5"/>
      <c r="CF50" s="46"/>
    </row>
    <row r="51" spans="1:84" ht="22.5">
      <c r="A51" s="36" t="str">
        <f t="shared" si="0"/>
        <v/>
      </c>
      <c r="C51" s="42" t="s">
        <v>41</v>
      </c>
      <c r="D51" s="13" t="s">
        <v>111</v>
      </c>
      <c r="E51" s="4" t="s">
        <v>43</v>
      </c>
      <c r="F51" s="4" t="s">
        <v>43</v>
      </c>
      <c r="G51" s="6">
        <v>42339</v>
      </c>
      <c r="H51" s="103" t="s">
        <v>122</v>
      </c>
      <c r="I51" s="16"/>
      <c r="J51" s="16"/>
      <c r="K51" s="16"/>
      <c r="L51" s="18"/>
      <c r="M51" s="16"/>
      <c r="N51" s="16"/>
      <c r="O51" s="18"/>
      <c r="P51" s="16"/>
      <c r="Q51" s="16"/>
      <c r="R51" s="18"/>
      <c r="S51" s="40"/>
      <c r="T51" s="11"/>
      <c r="U51" s="92"/>
      <c r="V51" s="38"/>
      <c r="W51" s="96"/>
      <c r="X51" s="22"/>
      <c r="Y51" s="92"/>
      <c r="Z51" s="92"/>
      <c r="AA51" s="106">
        <v>0</v>
      </c>
      <c r="AB51" s="48">
        <v>1500000</v>
      </c>
      <c r="AC51" s="31"/>
      <c r="AD51" s="53"/>
      <c r="AE51" s="106">
        <v>1625288</v>
      </c>
      <c r="AF51" s="48">
        <v>1777912</v>
      </c>
      <c r="AG51" s="31">
        <f>AE51/AB51-1</f>
        <v>8.3525333333333229E-2</v>
      </c>
      <c r="AH51" s="53">
        <f>AF51/AE51-1</f>
        <v>9.3905818538006836E-2</v>
      </c>
      <c r="AI51" s="59">
        <v>1692023.1700000002</v>
      </c>
      <c r="AJ51" s="60">
        <v>1692023.1700000002</v>
      </c>
      <c r="AK51" s="60">
        <v>1692023.1700000002</v>
      </c>
      <c r="AL51" s="60">
        <v>1692023.1700000002</v>
      </c>
      <c r="AM51" s="31">
        <f>AI51/AF51-1</f>
        <v>-4.8308819559123251E-2</v>
      </c>
      <c r="AN51" s="53">
        <f>AJ51/AI51-1</f>
        <v>0</v>
      </c>
      <c r="AO51" s="59">
        <v>1692023.1700000002</v>
      </c>
      <c r="AP51" s="60">
        <v>1692023.1700000002</v>
      </c>
      <c r="AQ51" s="60">
        <v>1692023.1700000002</v>
      </c>
      <c r="AR51" s="60">
        <v>1692023.1700000002</v>
      </c>
      <c r="AS51" s="31">
        <f>AO51/AK51-1</f>
        <v>0</v>
      </c>
      <c r="AT51" s="53">
        <f>AP51/AO51-1</f>
        <v>0</v>
      </c>
      <c r="AU51" s="59">
        <v>1692023.1700000002</v>
      </c>
      <c r="AV51" s="60">
        <v>1692023.1700000002</v>
      </c>
      <c r="AW51" s="60">
        <v>1692023.1700000002</v>
      </c>
      <c r="AX51" s="31">
        <f>AU51/AQ51-1</f>
        <v>0</v>
      </c>
      <c r="AY51" s="53">
        <f>AR51/AU51-1</f>
        <v>0</v>
      </c>
      <c r="AZ51" s="59">
        <v>1692023.1700000002</v>
      </c>
      <c r="BA51" s="60">
        <v>1692023.1700000002</v>
      </c>
      <c r="BB51" s="60">
        <v>1692023.1700000002</v>
      </c>
      <c r="BC51" s="60">
        <v>1692023.1700000002</v>
      </c>
      <c r="BD51" s="31">
        <f>AZ51/AV51-1</f>
        <v>0</v>
      </c>
      <c r="BE51" s="31">
        <f>BA51/AZ51-1</f>
        <v>0</v>
      </c>
      <c r="BF51" s="59">
        <v>1692023.1700000002</v>
      </c>
      <c r="BG51" s="60">
        <v>1692023.1700000002</v>
      </c>
      <c r="BH51" s="60">
        <v>1692023.1700000002</v>
      </c>
      <c r="BI51" s="31">
        <f>BF51/BB51-1</f>
        <v>0</v>
      </c>
      <c r="BJ51" s="619">
        <f>IFERROR(BG51/BF51-1,"N/A")</f>
        <v>0</v>
      </c>
      <c r="BK51" s="59">
        <f>BK52</f>
        <v>1692023.1700000002</v>
      </c>
      <c r="BL51" s="543"/>
      <c r="BM51" s="543"/>
      <c r="BN51" s="60">
        <v>1692023.1700000002</v>
      </c>
      <c r="BO51" s="60">
        <v>1692023.1700000002</v>
      </c>
      <c r="BP51" s="60">
        <v>1692023.1700000002</v>
      </c>
      <c r="BQ51" s="60">
        <v>1692023.1700000002</v>
      </c>
      <c r="BR51" s="31">
        <f>IFERROR(BK51/BG51-1,"N/A")</f>
        <v>0</v>
      </c>
      <c r="BS51" s="609">
        <f>IFERROR(BP51/BK51-1,"N/A")</f>
        <v>0</v>
      </c>
      <c r="BT51" s="59">
        <v>1692023.1700000002</v>
      </c>
      <c r="BU51" s="543"/>
      <c r="BV51" s="543"/>
      <c r="BW51" s="543"/>
      <c r="BX51" s="543"/>
      <c r="BY51" s="543"/>
      <c r="BZ51" s="543"/>
      <c r="CA51" s="31">
        <f>IFERROR(BT51/BP51-1,"N/A")</f>
        <v>0</v>
      </c>
      <c r="CB51" s="609">
        <f>IFERROR(BY51/BT51-1,"N/A")</f>
        <v>-1</v>
      </c>
      <c r="CC51" s="21"/>
      <c r="CD51" s="112" t="s">
        <v>123</v>
      </c>
      <c r="CE51" s="5"/>
      <c r="CF51" s="46"/>
    </row>
    <row r="52" spans="1:84" ht="66" customHeight="1">
      <c r="A52" s="36" t="str">
        <f t="shared" si="0"/>
        <v>TP2013002</v>
      </c>
      <c r="B52" s="314" t="s">
        <v>1391</v>
      </c>
      <c r="C52" s="41" t="s">
        <v>45</v>
      </c>
      <c r="D52" s="15" t="s">
        <v>111</v>
      </c>
      <c r="E52" s="15">
        <v>30748</v>
      </c>
      <c r="F52" s="15">
        <v>51015</v>
      </c>
      <c r="G52" s="6"/>
      <c r="H52" s="103" t="s">
        <v>124</v>
      </c>
      <c r="I52" s="16"/>
      <c r="J52" s="16"/>
      <c r="K52" s="16"/>
      <c r="L52" s="18"/>
      <c r="M52" s="16"/>
      <c r="N52" s="16"/>
      <c r="O52" s="18"/>
      <c r="P52" s="16"/>
      <c r="Q52" s="16"/>
      <c r="R52" s="18"/>
      <c r="S52" s="40"/>
      <c r="T52" s="11"/>
      <c r="U52" s="92"/>
      <c r="V52" s="38"/>
      <c r="W52" s="96"/>
      <c r="X52" s="22"/>
      <c r="Y52" s="92"/>
      <c r="Z52" s="92"/>
      <c r="AA52" s="106">
        <v>0</v>
      </c>
      <c r="AB52" s="48">
        <v>1500000</v>
      </c>
      <c r="AC52" s="31"/>
      <c r="AD52" s="53"/>
      <c r="AE52" s="106">
        <v>1625288</v>
      </c>
      <c r="AF52" s="48">
        <v>1777912</v>
      </c>
      <c r="AG52" s="31"/>
      <c r="AH52" s="53"/>
      <c r="AI52" s="59">
        <v>1692023.1700000002</v>
      </c>
      <c r="AJ52" s="60">
        <v>1692023.1700000002</v>
      </c>
      <c r="AK52" s="60">
        <v>1692023.1700000002</v>
      </c>
      <c r="AL52" s="60">
        <v>1692023.1700000002</v>
      </c>
      <c r="AM52" s="31"/>
      <c r="AN52" s="53"/>
      <c r="AO52" s="59">
        <v>1692023.1700000002</v>
      </c>
      <c r="AP52" s="60">
        <v>1692023.1700000002</v>
      </c>
      <c r="AQ52" s="60">
        <v>1692023.1700000002</v>
      </c>
      <c r="AR52" s="60">
        <v>1692023.1700000002</v>
      </c>
      <c r="AS52" s="31"/>
      <c r="AT52" s="53"/>
      <c r="AU52" s="59">
        <v>1692023.1700000002</v>
      </c>
      <c r="AV52" s="60">
        <v>1692023.1700000002</v>
      </c>
      <c r="AW52" s="60">
        <v>1692023.1700000002</v>
      </c>
      <c r="AX52" s="31"/>
      <c r="AY52" s="53"/>
      <c r="AZ52" s="59">
        <v>1692023.1700000002</v>
      </c>
      <c r="BA52" s="60">
        <v>1692023.1700000002</v>
      </c>
      <c r="BB52" s="60">
        <v>1692023.1700000002</v>
      </c>
      <c r="BC52" s="60">
        <v>1692023.1700000002</v>
      </c>
      <c r="BD52" s="31"/>
      <c r="BE52" s="31"/>
      <c r="BF52" s="59">
        <v>1692023.1700000002</v>
      </c>
      <c r="BG52" s="60">
        <v>1692023.1700000002</v>
      </c>
      <c r="BH52" s="60">
        <v>1692023.1700000002</v>
      </c>
      <c r="BI52" s="31"/>
      <c r="BJ52" s="619"/>
      <c r="BK52" s="59">
        <v>1692023.1700000002</v>
      </c>
      <c r="BL52" s="543"/>
      <c r="BM52" s="543"/>
      <c r="BN52" s="60">
        <v>1692023.1700000002</v>
      </c>
      <c r="BO52" s="60">
        <v>1692023.1700000002</v>
      </c>
      <c r="BP52" s="60">
        <v>1692023.1700000002</v>
      </c>
      <c r="BQ52" s="60">
        <v>1692023.1700000002</v>
      </c>
      <c r="BR52" s="31"/>
      <c r="BS52" s="609"/>
      <c r="BT52" s="59">
        <v>1692023.1700000002</v>
      </c>
      <c r="BU52" s="543"/>
      <c r="BV52" s="543"/>
      <c r="BW52" s="543"/>
      <c r="BX52" s="543"/>
      <c r="BY52" s="543"/>
      <c r="BZ52" s="543"/>
      <c r="CA52" s="31"/>
      <c r="CB52" s="609"/>
      <c r="CC52" s="21"/>
      <c r="CD52" s="112" t="s">
        <v>422</v>
      </c>
      <c r="CE52" s="5"/>
      <c r="CF52" s="46"/>
    </row>
    <row r="53" spans="1:84" ht="22.5">
      <c r="A53" s="36" t="str">
        <f t="shared" si="0"/>
        <v/>
      </c>
      <c r="C53" s="42" t="s">
        <v>41</v>
      </c>
      <c r="D53" s="13" t="s">
        <v>115</v>
      </c>
      <c r="E53" s="4" t="s">
        <v>43</v>
      </c>
      <c r="F53" s="4" t="s">
        <v>43</v>
      </c>
      <c r="G53" s="6">
        <v>41730</v>
      </c>
      <c r="H53" s="103" t="s">
        <v>126</v>
      </c>
      <c r="I53" s="16"/>
      <c r="J53" s="16"/>
      <c r="K53" s="16"/>
      <c r="L53" s="18"/>
      <c r="M53" s="16"/>
      <c r="N53" s="16"/>
      <c r="O53" s="18"/>
      <c r="P53" s="16"/>
      <c r="Q53" s="16"/>
      <c r="R53" s="18"/>
      <c r="S53" s="40"/>
      <c r="T53" s="11"/>
      <c r="U53" s="92"/>
      <c r="V53" s="38"/>
      <c r="W53" s="96"/>
      <c r="X53" s="22"/>
      <c r="Y53" s="92"/>
      <c r="Z53" s="92"/>
      <c r="AA53" s="106">
        <v>1725646.85</v>
      </c>
      <c r="AB53" s="48">
        <v>1725646.85</v>
      </c>
      <c r="AC53" s="31"/>
      <c r="AD53" s="53"/>
      <c r="AE53" s="106">
        <v>1725647</v>
      </c>
      <c r="AF53" s="48">
        <v>1725647</v>
      </c>
      <c r="AG53" s="31">
        <f>AE53/AB53-1</f>
        <v>8.6923926501114579E-8</v>
      </c>
      <c r="AH53" s="53">
        <f>AF53/AE53-1</f>
        <v>0</v>
      </c>
      <c r="AI53" s="106">
        <v>1725647</v>
      </c>
      <c r="AJ53" s="48">
        <v>1725647</v>
      </c>
      <c r="AK53" s="48">
        <v>1725647</v>
      </c>
      <c r="AL53" s="48">
        <v>1725647</v>
      </c>
      <c r="AM53" s="31">
        <f>AI53/AF53-1</f>
        <v>0</v>
      </c>
      <c r="AN53" s="53">
        <f>AJ53/AI53-1</f>
        <v>0</v>
      </c>
      <c r="AO53" s="106">
        <v>1725647</v>
      </c>
      <c r="AP53" s="48">
        <v>1725647</v>
      </c>
      <c r="AQ53" s="48">
        <v>1725647</v>
      </c>
      <c r="AR53" s="48">
        <v>1725647</v>
      </c>
      <c r="AS53" s="31">
        <f>AO53/AK53-1</f>
        <v>0</v>
      </c>
      <c r="AT53" s="53">
        <f>AP53/AO53-1</f>
        <v>0</v>
      </c>
      <c r="AU53" s="106">
        <v>1725647</v>
      </c>
      <c r="AV53" s="48">
        <v>1725647</v>
      </c>
      <c r="AW53" s="48">
        <v>1725647</v>
      </c>
      <c r="AX53" s="31">
        <f>AU53/AQ53-1</f>
        <v>0</v>
      </c>
      <c r="AY53" s="53">
        <f>AR53/AU53-1</f>
        <v>0</v>
      </c>
      <c r="AZ53" s="106">
        <v>1725647</v>
      </c>
      <c r="BA53" s="48">
        <v>1725647</v>
      </c>
      <c r="BB53" s="48">
        <v>1725647</v>
      </c>
      <c r="BC53" s="48">
        <v>1725647</v>
      </c>
      <c r="BD53" s="31">
        <f>AZ53/AV53-1</f>
        <v>0</v>
      </c>
      <c r="BE53" s="31">
        <f>BA53/AZ53-1</f>
        <v>0</v>
      </c>
      <c r="BF53" s="106">
        <v>1725647</v>
      </c>
      <c r="BG53" s="48">
        <v>1725647</v>
      </c>
      <c r="BH53" s="48">
        <v>1725647</v>
      </c>
      <c r="BI53" s="31">
        <f>BF53/BB53-1</f>
        <v>0</v>
      </c>
      <c r="BJ53" s="619">
        <f>IFERROR(BG53/BF53-1,"N/A")</f>
        <v>0</v>
      </c>
      <c r="BK53" s="59">
        <f>BK54</f>
        <v>1725647</v>
      </c>
      <c r="BL53" s="543"/>
      <c r="BM53" s="543"/>
      <c r="BN53" s="60">
        <v>1725647</v>
      </c>
      <c r="BO53" s="60">
        <v>1725647</v>
      </c>
      <c r="BP53" s="60">
        <v>1725647</v>
      </c>
      <c r="BQ53" s="60">
        <v>1725647</v>
      </c>
      <c r="BR53" s="31">
        <f>IFERROR(BK53/BG53-1,"N/A")</f>
        <v>0</v>
      </c>
      <c r="BS53" s="609">
        <f>IFERROR(BP53/BK53-1,"N/A")</f>
        <v>0</v>
      </c>
      <c r="BT53" s="59">
        <v>1725647</v>
      </c>
      <c r="BU53" s="543"/>
      <c r="BV53" s="543"/>
      <c r="BW53" s="543"/>
      <c r="BX53" s="543"/>
      <c r="BY53" s="543"/>
      <c r="BZ53" s="543"/>
      <c r="CA53" s="31">
        <f>IFERROR(BT53/BP53-1,"N/A")</f>
        <v>0</v>
      </c>
      <c r="CB53" s="609">
        <f>IFERROR(BY53/BT53-1,"N/A")</f>
        <v>-1</v>
      </c>
      <c r="CC53" s="21"/>
      <c r="CD53" s="112" t="s">
        <v>127</v>
      </c>
      <c r="CE53" s="5"/>
      <c r="CF53" s="46"/>
    </row>
    <row r="54" spans="1:84" ht="25.5">
      <c r="A54" s="36" t="str">
        <f t="shared" si="0"/>
        <v>TP2012112</v>
      </c>
      <c r="B54" s="314" t="s">
        <v>802</v>
      </c>
      <c r="C54" s="41" t="s">
        <v>45</v>
      </c>
      <c r="D54" s="15" t="s">
        <v>115</v>
      </c>
      <c r="E54" s="15">
        <v>30746</v>
      </c>
      <c r="F54" s="15">
        <v>51013</v>
      </c>
      <c r="G54" s="6"/>
      <c r="H54" s="103" t="s">
        <v>128</v>
      </c>
      <c r="I54" s="16"/>
      <c r="J54" s="16"/>
      <c r="K54" s="16"/>
      <c r="L54" s="18"/>
      <c r="M54" s="16"/>
      <c r="N54" s="16"/>
      <c r="O54" s="18"/>
      <c r="P54" s="16"/>
      <c r="Q54" s="16"/>
      <c r="R54" s="18"/>
      <c r="S54" s="40"/>
      <c r="T54" s="11"/>
      <c r="U54" s="92"/>
      <c r="V54" s="38"/>
      <c r="W54" s="96"/>
      <c r="X54" s="22"/>
      <c r="Y54" s="92"/>
      <c r="Z54" s="92"/>
      <c r="AA54" s="106">
        <v>1725646.85</v>
      </c>
      <c r="AB54" s="48">
        <v>1725646.85</v>
      </c>
      <c r="AC54" s="31"/>
      <c r="AD54" s="53"/>
      <c r="AE54" s="106">
        <v>1725647</v>
      </c>
      <c r="AF54" s="48">
        <v>1725647</v>
      </c>
      <c r="AG54" s="31"/>
      <c r="AH54" s="53"/>
      <c r="AI54" s="106">
        <v>1725647</v>
      </c>
      <c r="AJ54" s="48">
        <v>1725647</v>
      </c>
      <c r="AK54" s="48">
        <v>1725647</v>
      </c>
      <c r="AL54" s="48">
        <v>1725647</v>
      </c>
      <c r="AM54" s="31"/>
      <c r="AN54" s="53"/>
      <c r="AO54" s="106">
        <v>1725647</v>
      </c>
      <c r="AP54" s="48">
        <v>1725647</v>
      </c>
      <c r="AQ54" s="48">
        <v>1725647</v>
      </c>
      <c r="AR54" s="48">
        <v>1725647</v>
      </c>
      <c r="AS54" s="31"/>
      <c r="AT54" s="53"/>
      <c r="AU54" s="106">
        <v>1725647</v>
      </c>
      <c r="AV54" s="48">
        <v>1725647</v>
      </c>
      <c r="AW54" s="48">
        <v>1725647</v>
      </c>
      <c r="AX54" s="31"/>
      <c r="AY54" s="53"/>
      <c r="AZ54" s="106">
        <v>1725647</v>
      </c>
      <c r="BA54" s="48">
        <v>1725647</v>
      </c>
      <c r="BB54" s="48">
        <v>1725647</v>
      </c>
      <c r="BC54" s="48">
        <v>1725647</v>
      </c>
      <c r="BD54" s="31"/>
      <c r="BE54" s="31"/>
      <c r="BF54" s="106">
        <v>1725647</v>
      </c>
      <c r="BG54" s="48">
        <v>1725647</v>
      </c>
      <c r="BH54" s="48">
        <v>1725647</v>
      </c>
      <c r="BI54" s="31"/>
      <c r="BJ54" s="619"/>
      <c r="BK54" s="59">
        <v>1725647</v>
      </c>
      <c r="BL54" s="543"/>
      <c r="BM54" s="543"/>
      <c r="BN54" s="60">
        <v>1725647</v>
      </c>
      <c r="BO54" s="60">
        <v>1725647</v>
      </c>
      <c r="BP54" s="60">
        <v>1725647</v>
      </c>
      <c r="BQ54" s="60">
        <v>1725647</v>
      </c>
      <c r="BR54" s="31"/>
      <c r="BS54" s="609"/>
      <c r="BT54" s="59">
        <v>1725647</v>
      </c>
      <c r="BU54" s="543"/>
      <c r="BV54" s="543"/>
      <c r="BW54" s="543"/>
      <c r="BX54" s="543"/>
      <c r="BY54" s="543"/>
      <c r="BZ54" s="543"/>
      <c r="CA54" s="31"/>
      <c r="CB54" s="609"/>
      <c r="CC54" s="21"/>
      <c r="CD54" s="112" t="s">
        <v>129</v>
      </c>
      <c r="CE54" s="5"/>
      <c r="CF54" s="46"/>
    </row>
    <row r="55" spans="1:84" s="21" customFormat="1" ht="45">
      <c r="A55" s="36" t="str">
        <f>LEFT(B55,9)</f>
        <v/>
      </c>
      <c r="B55" s="311"/>
      <c r="C55" s="42" t="s">
        <v>41</v>
      </c>
      <c r="D55" s="13" t="s">
        <v>118</v>
      </c>
      <c r="E55" s="13" t="s">
        <v>43</v>
      </c>
      <c r="F55" s="13" t="s">
        <v>43</v>
      </c>
      <c r="G55" s="28">
        <v>42795</v>
      </c>
      <c r="H55" s="103" t="s">
        <v>116</v>
      </c>
      <c r="I55" s="16"/>
      <c r="J55" s="16"/>
      <c r="K55" s="16"/>
      <c r="L55" s="18"/>
      <c r="M55" s="16"/>
      <c r="N55" s="16"/>
      <c r="O55" s="18"/>
      <c r="P55" s="16"/>
      <c r="Q55" s="16"/>
      <c r="R55" s="18"/>
      <c r="S55" s="40"/>
      <c r="T55" s="11"/>
      <c r="U55" s="92"/>
      <c r="V55" s="38"/>
      <c r="W55" s="96" t="s">
        <v>82</v>
      </c>
      <c r="X55" s="22">
        <v>0</v>
      </c>
      <c r="Y55" s="92"/>
      <c r="Z55" s="92"/>
      <c r="AA55" s="106">
        <v>0</v>
      </c>
      <c r="AB55" s="48">
        <v>1500000</v>
      </c>
      <c r="AC55" s="31"/>
      <c r="AD55" s="53"/>
      <c r="AE55" s="106">
        <v>1338801</v>
      </c>
      <c r="AF55" s="48">
        <v>1338801</v>
      </c>
      <c r="AG55" s="31">
        <f>AE55/AB55-1</f>
        <v>-0.10746599999999995</v>
      </c>
      <c r="AH55" s="53">
        <f>AF55/AE55-1</f>
        <v>0</v>
      </c>
      <c r="AI55" s="59">
        <v>1338977.9100000004</v>
      </c>
      <c r="AJ55" s="60">
        <v>1338977.9100000004</v>
      </c>
      <c r="AK55" s="60">
        <v>1338977.9100000004</v>
      </c>
      <c r="AL55" s="60">
        <v>1338977.9100000004</v>
      </c>
      <c r="AM55" s="31">
        <f>AI55/AF55-1</f>
        <v>1.3214062433508644E-4</v>
      </c>
      <c r="AN55" s="53">
        <f>AJ55/AI55-1</f>
        <v>0</v>
      </c>
      <c r="AO55" s="59">
        <v>1338977.9100000004</v>
      </c>
      <c r="AP55" s="60">
        <v>1338977.9100000004</v>
      </c>
      <c r="AQ55" s="60">
        <v>1338977.9100000004</v>
      </c>
      <c r="AR55" s="60">
        <v>1338977.9100000004</v>
      </c>
      <c r="AS55" s="31">
        <f>AO55/AK55-1</f>
        <v>0</v>
      </c>
      <c r="AT55" s="53">
        <f>AP55/AO55-1</f>
        <v>0</v>
      </c>
      <c r="AU55" s="59">
        <v>1338977.9100000004</v>
      </c>
      <c r="AV55" s="60">
        <v>1338977.9100000004</v>
      </c>
      <c r="AW55" s="60">
        <v>1338977.9100000004</v>
      </c>
      <c r="AX55" s="31">
        <f>AU55/AQ55-1</f>
        <v>0</v>
      </c>
      <c r="AY55" s="53">
        <f>AR55/AU55-1</f>
        <v>0</v>
      </c>
      <c r="AZ55" s="59">
        <v>1338977.9100000004</v>
      </c>
      <c r="BA55" s="60">
        <v>1338977.9100000004</v>
      </c>
      <c r="BB55" s="60">
        <v>1338977.9100000004</v>
      </c>
      <c r="BC55" s="60">
        <v>1338977.9100000004</v>
      </c>
      <c r="BD55" s="31">
        <f>AZ55/AV55-1</f>
        <v>0</v>
      </c>
      <c r="BE55" s="31">
        <f>BA55/AZ55-1</f>
        <v>0</v>
      </c>
      <c r="BF55" s="59">
        <v>1338977.9100000004</v>
      </c>
      <c r="BG55" s="60">
        <v>1338977.9100000004</v>
      </c>
      <c r="BH55" s="60">
        <v>1338977.9100000004</v>
      </c>
      <c r="BI55" s="31">
        <f>BF55/BB55-1</f>
        <v>0</v>
      </c>
      <c r="BJ55" s="619">
        <f>IFERROR(BG55/BF55-1,"N/A")</f>
        <v>0</v>
      </c>
      <c r="BK55" s="59">
        <v>1338977.9100000004</v>
      </c>
      <c r="BL55" s="543"/>
      <c r="BM55" s="543"/>
      <c r="BN55" s="60">
        <v>1338977.9100000004</v>
      </c>
      <c r="BO55" s="60">
        <v>1338977.9100000004</v>
      </c>
      <c r="BP55" s="60">
        <v>1338977.9100000004</v>
      </c>
      <c r="BQ55" s="60">
        <v>1338977.9100000004</v>
      </c>
      <c r="BR55" s="31">
        <f>IFERROR(BK55/BG55-1,"N/A")</f>
        <v>0</v>
      </c>
      <c r="BS55" s="609">
        <f>IFERROR(BP55/BK55-1,"N/A")</f>
        <v>0</v>
      </c>
      <c r="BT55" s="59">
        <v>1338977.9100000004</v>
      </c>
      <c r="BU55" s="543"/>
      <c r="BV55" s="543"/>
      <c r="BW55" s="543"/>
      <c r="BX55" s="543"/>
      <c r="BY55" s="543"/>
      <c r="BZ55" s="543"/>
      <c r="CA55" s="31">
        <f>IFERROR(BT55/BP55-1,"N/A")</f>
        <v>0</v>
      </c>
      <c r="CB55" s="609">
        <f>IFERROR(BY55/BT55-1,"N/A")</f>
        <v>-1</v>
      </c>
      <c r="CD55" s="112" t="s">
        <v>452</v>
      </c>
      <c r="CE55" s="5"/>
      <c r="CF55" s="46"/>
    </row>
    <row r="56" spans="1:84" ht="25.5">
      <c r="A56" s="36" t="str">
        <f>LEFT(B56,9)</f>
        <v>TP2009089</v>
      </c>
      <c r="B56" s="314" t="s">
        <v>691</v>
      </c>
      <c r="C56" s="41" t="s">
        <v>45</v>
      </c>
      <c r="D56" s="15" t="s">
        <v>118</v>
      </c>
      <c r="E56" s="15">
        <v>936</v>
      </c>
      <c r="F56" s="15">
        <v>11236</v>
      </c>
      <c r="G56" s="6"/>
      <c r="H56" s="103" t="s">
        <v>117</v>
      </c>
      <c r="I56" s="16"/>
      <c r="J56" s="16"/>
      <c r="K56" s="16"/>
      <c r="L56" s="18"/>
      <c r="M56" s="16"/>
      <c r="N56" s="16"/>
      <c r="O56" s="18"/>
      <c r="P56" s="16"/>
      <c r="Q56" s="16"/>
      <c r="R56" s="18"/>
      <c r="S56" s="40"/>
      <c r="T56" s="11"/>
      <c r="U56" s="92"/>
      <c r="V56" s="38"/>
      <c r="W56" s="96"/>
      <c r="X56" s="22"/>
      <c r="Y56" s="92"/>
      <c r="Z56" s="92"/>
      <c r="AA56" s="106">
        <v>0</v>
      </c>
      <c r="AB56" s="48">
        <v>1500000</v>
      </c>
      <c r="AC56" s="31"/>
      <c r="AD56" s="53"/>
      <c r="AE56" s="106">
        <v>1338801</v>
      </c>
      <c r="AF56" s="48">
        <v>1338801</v>
      </c>
      <c r="AG56" s="31"/>
      <c r="AH56" s="53"/>
      <c r="AI56" s="59">
        <v>1338977.9100000004</v>
      </c>
      <c r="AJ56" s="60">
        <v>1338977.9100000004</v>
      </c>
      <c r="AK56" s="60">
        <v>1338977.9100000004</v>
      </c>
      <c r="AL56" s="60">
        <v>1338977.9100000004</v>
      </c>
      <c r="AM56" s="31"/>
      <c r="AN56" s="53"/>
      <c r="AO56" s="59">
        <v>1338977.9100000004</v>
      </c>
      <c r="AP56" s="60">
        <v>1338977.9100000004</v>
      </c>
      <c r="AQ56" s="60">
        <v>1338977.9100000004</v>
      </c>
      <c r="AR56" s="60">
        <v>1338977.9100000004</v>
      </c>
      <c r="AS56" s="31"/>
      <c r="AT56" s="53"/>
      <c r="AU56" s="59">
        <v>1338977.9100000004</v>
      </c>
      <c r="AV56" s="60">
        <v>1338977.9100000004</v>
      </c>
      <c r="AW56" s="60">
        <v>1338977.9100000004</v>
      </c>
      <c r="AX56" s="31"/>
      <c r="AY56" s="53"/>
      <c r="AZ56" s="59">
        <v>1338977.9100000004</v>
      </c>
      <c r="BA56" s="60">
        <v>1338977.9100000004</v>
      </c>
      <c r="BB56" s="60">
        <v>1338977.9100000004</v>
      </c>
      <c r="BC56" s="60">
        <v>1338977.9100000004</v>
      </c>
      <c r="BD56" s="31"/>
      <c r="BE56" s="31"/>
      <c r="BF56" s="59">
        <v>1338977.9100000004</v>
      </c>
      <c r="BG56" s="60">
        <v>1338977.9100000004</v>
      </c>
      <c r="BH56" s="60">
        <v>1338977.9100000004</v>
      </c>
      <c r="BI56" s="31"/>
      <c r="BJ56" s="619"/>
      <c r="BK56" s="59">
        <v>1338977.9100000004</v>
      </c>
      <c r="BL56" s="543"/>
      <c r="BM56" s="543"/>
      <c r="BN56" s="60">
        <v>1338977.9100000004</v>
      </c>
      <c r="BO56" s="60">
        <v>1338977.9100000004</v>
      </c>
      <c r="BP56" s="60">
        <v>1338977.9100000004</v>
      </c>
      <c r="BQ56" s="60">
        <v>1338977.9100000004</v>
      </c>
      <c r="BR56" s="31"/>
      <c r="BS56" s="609"/>
      <c r="BT56" s="59">
        <v>1338977.9100000004</v>
      </c>
      <c r="BU56" s="543"/>
      <c r="BV56" s="543"/>
      <c r="BW56" s="543"/>
      <c r="BX56" s="543"/>
      <c r="BY56" s="543"/>
      <c r="BZ56" s="543"/>
      <c r="CA56" s="31"/>
      <c r="CB56" s="609"/>
      <c r="CC56" s="21"/>
      <c r="CD56" s="112"/>
      <c r="CE56" s="5"/>
      <c r="CF56" s="46"/>
    </row>
    <row r="57" spans="1:84" ht="25.5">
      <c r="A57" s="36" t="str">
        <f t="shared" si="0"/>
        <v/>
      </c>
      <c r="C57" s="42" t="s">
        <v>41</v>
      </c>
      <c r="D57" s="13" t="s">
        <v>121</v>
      </c>
      <c r="E57" s="4" t="s">
        <v>43</v>
      </c>
      <c r="F57" s="4" t="s">
        <v>43</v>
      </c>
      <c r="G57" s="6">
        <v>43453</v>
      </c>
      <c r="H57" s="103" t="s">
        <v>437</v>
      </c>
      <c r="I57" s="16"/>
      <c r="J57" s="16"/>
      <c r="K57" s="16"/>
      <c r="L57" s="18"/>
      <c r="M57" s="16"/>
      <c r="N57" s="16"/>
      <c r="O57" s="18"/>
      <c r="P57" s="16"/>
      <c r="Q57" s="16"/>
      <c r="R57" s="18"/>
      <c r="S57" s="40"/>
      <c r="T57" s="11"/>
      <c r="U57" s="92"/>
      <c r="V57" s="38"/>
      <c r="W57" s="96"/>
      <c r="X57" s="22"/>
      <c r="Y57" s="92"/>
      <c r="Z57" s="92"/>
      <c r="AA57" s="106">
        <v>0</v>
      </c>
      <c r="AB57" s="48">
        <v>0</v>
      </c>
      <c r="AC57" s="31"/>
      <c r="AD57" s="53"/>
      <c r="AE57" s="106">
        <v>0</v>
      </c>
      <c r="AF57" s="48">
        <v>0</v>
      </c>
      <c r="AG57" s="31"/>
      <c r="AH57" s="53"/>
      <c r="AI57" s="59">
        <v>0</v>
      </c>
      <c r="AJ57" s="60">
        <v>483000</v>
      </c>
      <c r="AK57" s="48">
        <v>0</v>
      </c>
      <c r="AL57" s="48">
        <v>1140000</v>
      </c>
      <c r="AM57" s="31"/>
      <c r="AN57" s="53"/>
      <c r="AO57" s="106">
        <v>0</v>
      </c>
      <c r="AP57" s="48">
        <v>1140000</v>
      </c>
      <c r="AQ57" s="48">
        <v>1140000</v>
      </c>
      <c r="AR57" s="48">
        <v>1140000</v>
      </c>
      <c r="AS57" s="31">
        <v>0</v>
      </c>
      <c r="AT57" s="53">
        <v>0</v>
      </c>
      <c r="AU57" s="106">
        <v>1919728.9300000002</v>
      </c>
      <c r="AV57" s="48">
        <v>1919728.9300000002</v>
      </c>
      <c r="AW57" s="48">
        <v>1919728.9300000002</v>
      </c>
      <c r="AX57" s="31">
        <f>AU57/AQ57-1</f>
        <v>0.6839727456140352</v>
      </c>
      <c r="AY57" s="53">
        <f>AR57/AU57-1</f>
        <v>-0.40616616117776594</v>
      </c>
      <c r="AZ57" s="106">
        <v>1961220.7100000002</v>
      </c>
      <c r="BA57" s="48">
        <v>1961220.7100000002</v>
      </c>
      <c r="BB57" s="48">
        <v>1961220.7100000002</v>
      </c>
      <c r="BC57" s="48">
        <v>1961220.7100000002</v>
      </c>
      <c r="BD57" s="31">
        <f>AZ57/AV57-1</f>
        <v>2.1613353506112043E-2</v>
      </c>
      <c r="BE57" s="31">
        <f>BA57/AZ57-1</f>
        <v>0</v>
      </c>
      <c r="BF57" s="106">
        <v>1961220.7100000002</v>
      </c>
      <c r="BG57" s="48">
        <v>1961220.7100000002</v>
      </c>
      <c r="BH57" s="48">
        <v>1961220.7100000002</v>
      </c>
      <c r="BI57" s="31">
        <f>BF57/BB57-1</f>
        <v>0</v>
      </c>
      <c r="BJ57" s="619">
        <f>IFERROR(BG57/BF57-1,"N/A")</f>
        <v>0</v>
      </c>
      <c r="BK57" s="59">
        <f>BK58</f>
        <v>1961220.7100000002</v>
      </c>
      <c r="BL57" s="543"/>
      <c r="BM57" s="543"/>
      <c r="BN57" s="60">
        <v>1961220.7100000002</v>
      </c>
      <c r="BO57" s="60">
        <v>1961220.7100000002</v>
      </c>
      <c r="BP57" s="60">
        <v>1961220.7100000002</v>
      </c>
      <c r="BQ57" s="60">
        <v>1961220.7100000002</v>
      </c>
      <c r="BR57" s="31">
        <f>IFERROR(BK57/BG57-1,"N/A")</f>
        <v>0</v>
      </c>
      <c r="BS57" s="609">
        <f>IFERROR(BP57/BK57-1,"N/A")</f>
        <v>0</v>
      </c>
      <c r="BT57" s="59">
        <v>1961220.7100000002</v>
      </c>
      <c r="BU57" s="543"/>
      <c r="BV57" s="543"/>
      <c r="BW57" s="543"/>
      <c r="BX57" s="543"/>
      <c r="BY57" s="543"/>
      <c r="BZ57" s="543"/>
      <c r="CA57" s="31">
        <f>IFERROR(BT57/BP57-1,"N/A")</f>
        <v>0</v>
      </c>
      <c r="CB57" s="609">
        <f>IFERROR(BY57/BT57-1,"N/A")</f>
        <v>-1</v>
      </c>
      <c r="CC57" s="21"/>
      <c r="CD57" s="112" t="s">
        <v>460</v>
      </c>
      <c r="CE57" s="5"/>
      <c r="CF57" s="46"/>
    </row>
    <row r="58" spans="1:84" ht="25.5">
      <c r="A58" s="36" t="str">
        <f t="shared" si="0"/>
        <v>TP2015202</v>
      </c>
      <c r="B58" s="314" t="s">
        <v>1642</v>
      </c>
      <c r="C58" s="41" t="s">
        <v>45</v>
      </c>
      <c r="D58" s="15" t="s">
        <v>121</v>
      </c>
      <c r="E58" s="15">
        <v>30997</v>
      </c>
      <c r="F58" s="15">
        <v>51433</v>
      </c>
      <c r="G58" s="6"/>
      <c r="H58" s="103" t="s">
        <v>437</v>
      </c>
      <c r="I58" s="16"/>
      <c r="J58" s="16"/>
      <c r="K58" s="16"/>
      <c r="L58" s="18"/>
      <c r="M58" s="16"/>
      <c r="N58" s="16"/>
      <c r="O58" s="18"/>
      <c r="P58" s="16"/>
      <c r="Q58" s="16"/>
      <c r="R58" s="18"/>
      <c r="S58" s="40"/>
      <c r="T58" s="11"/>
      <c r="U58" s="92"/>
      <c r="V58" s="38"/>
      <c r="W58" s="96"/>
      <c r="X58" s="22"/>
      <c r="Y58" s="92"/>
      <c r="Z58" s="92"/>
      <c r="AA58" s="106">
        <v>0</v>
      </c>
      <c r="AB58" s="48">
        <v>0</v>
      </c>
      <c r="AC58" s="31"/>
      <c r="AD58" s="53"/>
      <c r="AE58" s="106">
        <v>0</v>
      </c>
      <c r="AF58" s="48">
        <v>0</v>
      </c>
      <c r="AG58" s="31"/>
      <c r="AH58" s="53"/>
      <c r="AI58" s="59">
        <v>0</v>
      </c>
      <c r="AJ58" s="60">
        <v>483000</v>
      </c>
      <c r="AK58" s="48">
        <v>0</v>
      </c>
      <c r="AL58" s="60">
        <v>483000</v>
      </c>
      <c r="AM58" s="31"/>
      <c r="AN58" s="53"/>
      <c r="AO58" s="106">
        <v>0</v>
      </c>
      <c r="AP58" s="60">
        <v>483000</v>
      </c>
      <c r="AQ58" s="60">
        <v>1140000</v>
      </c>
      <c r="AR58" s="60">
        <v>1140000</v>
      </c>
      <c r="AS58" s="31"/>
      <c r="AT58" s="53"/>
      <c r="AU58" s="106">
        <v>1919728.9300000002</v>
      </c>
      <c r="AV58" s="48">
        <v>1919728.9300000002</v>
      </c>
      <c r="AW58" s="48">
        <v>1919728.9300000002</v>
      </c>
      <c r="AX58" s="31"/>
      <c r="AY58" s="53"/>
      <c r="AZ58" s="106">
        <v>1961220.7100000002</v>
      </c>
      <c r="BA58" s="48">
        <v>1961220.7100000002</v>
      </c>
      <c r="BB58" s="48">
        <v>1961220.7100000002</v>
      </c>
      <c r="BC58" s="48">
        <v>1961220.7100000002</v>
      </c>
      <c r="BD58" s="31"/>
      <c r="BE58" s="31"/>
      <c r="BF58" s="106">
        <v>1961220.7100000002</v>
      </c>
      <c r="BG58" s="48">
        <v>1961220.7100000002</v>
      </c>
      <c r="BH58" s="48">
        <v>1961220.7100000002</v>
      </c>
      <c r="BI58" s="31"/>
      <c r="BJ58" s="619"/>
      <c r="BK58" s="59">
        <v>1961220.7100000002</v>
      </c>
      <c r="BL58" s="543"/>
      <c r="BM58" s="543"/>
      <c r="BN58" s="60">
        <v>1961220.7100000002</v>
      </c>
      <c r="BO58" s="60">
        <v>1961220.7100000002</v>
      </c>
      <c r="BP58" s="60">
        <v>1961220.7100000002</v>
      </c>
      <c r="BQ58" s="60">
        <v>1961220.7100000002</v>
      </c>
      <c r="BR58" s="31"/>
      <c r="BS58" s="609"/>
      <c r="BT58" s="59">
        <v>1961220.7100000002</v>
      </c>
      <c r="BU58" s="543"/>
      <c r="BV58" s="543"/>
      <c r="BW58" s="543"/>
      <c r="BX58" s="543"/>
      <c r="BY58" s="543"/>
      <c r="BZ58" s="543"/>
      <c r="CA58" s="31"/>
      <c r="CB58" s="609"/>
      <c r="CC58" s="21"/>
      <c r="CD58" s="112"/>
      <c r="CE58" s="5"/>
      <c r="CF58" s="46"/>
    </row>
    <row r="59" spans="1:84" ht="22.5">
      <c r="A59" s="36" t="str">
        <f t="shared" si="0"/>
        <v/>
      </c>
      <c r="C59" s="42" t="s">
        <v>41</v>
      </c>
      <c r="D59" s="13" t="s">
        <v>125</v>
      </c>
      <c r="E59" s="4" t="s">
        <v>43</v>
      </c>
      <c r="F59" s="4" t="s">
        <v>43</v>
      </c>
      <c r="G59" s="8">
        <v>42915</v>
      </c>
      <c r="H59" s="17" t="s">
        <v>440</v>
      </c>
      <c r="I59" s="16"/>
      <c r="J59" s="16"/>
      <c r="K59" s="16"/>
      <c r="L59" s="18"/>
      <c r="M59" s="16"/>
      <c r="N59" s="16"/>
      <c r="O59" s="18"/>
      <c r="P59" s="16"/>
      <c r="Q59" s="16"/>
      <c r="R59" s="18"/>
      <c r="S59" s="40"/>
      <c r="T59" s="11"/>
      <c r="U59" s="92"/>
      <c r="V59" s="38"/>
      <c r="W59" s="96"/>
      <c r="X59" s="22"/>
      <c r="Y59" s="92"/>
      <c r="Z59" s="92"/>
      <c r="AA59" s="106">
        <v>0</v>
      </c>
      <c r="AB59" s="48">
        <v>0</v>
      </c>
      <c r="AC59" s="31"/>
      <c r="AD59" s="53"/>
      <c r="AE59" s="106">
        <v>0</v>
      </c>
      <c r="AF59" s="48">
        <v>0</v>
      </c>
      <c r="AG59" s="31"/>
      <c r="AH59" s="53"/>
      <c r="AI59" s="59">
        <v>0</v>
      </c>
      <c r="AJ59" s="60">
        <v>262000</v>
      </c>
      <c r="AK59" s="60">
        <v>262000</v>
      </c>
      <c r="AL59" s="60">
        <v>262000</v>
      </c>
      <c r="AM59" s="31"/>
      <c r="AN59" s="53"/>
      <c r="AO59" s="106">
        <v>330824.19</v>
      </c>
      <c r="AP59" s="60">
        <v>262000</v>
      </c>
      <c r="AQ59" s="60">
        <v>262000</v>
      </c>
      <c r="AR59" s="60">
        <v>262000</v>
      </c>
      <c r="AS59" s="31">
        <f>AO59/AK59-1</f>
        <v>0.262687748091603</v>
      </c>
      <c r="AT59" s="53">
        <f>AP59/AO59-1</f>
        <v>-0.20803856574091517</v>
      </c>
      <c r="AU59" s="106">
        <v>330872.36</v>
      </c>
      <c r="AV59" s="48">
        <v>330872.36</v>
      </c>
      <c r="AW59" s="48">
        <v>330872.36</v>
      </c>
      <c r="AX59" s="31">
        <f>AU59/AQ59-1</f>
        <v>0.26287160305343504</v>
      </c>
      <c r="AY59" s="53">
        <f>AR59/AU59-1</f>
        <v>-0.20815386332058683</v>
      </c>
      <c r="AZ59" s="106">
        <v>330872.36</v>
      </c>
      <c r="BA59" s="48">
        <v>330872.36</v>
      </c>
      <c r="BB59" s="48">
        <v>330872.36</v>
      </c>
      <c r="BC59" s="48">
        <v>330872.36</v>
      </c>
      <c r="BD59" s="31">
        <f>AZ59/AV59-1</f>
        <v>0</v>
      </c>
      <c r="BE59" s="31">
        <f>BA59/AZ59-1</f>
        <v>0</v>
      </c>
      <c r="BF59" s="106">
        <v>330872.36</v>
      </c>
      <c r="BG59" s="48">
        <v>330872.36</v>
      </c>
      <c r="BH59" s="48">
        <v>330872.36</v>
      </c>
      <c r="BI59" s="31">
        <f>BF59/BB59-1</f>
        <v>0</v>
      </c>
      <c r="BJ59" s="619">
        <f>IFERROR(BG59/BF59-1,"N/A")</f>
        <v>0</v>
      </c>
      <c r="BK59" s="59">
        <v>330872.36</v>
      </c>
      <c r="BL59" s="543"/>
      <c r="BM59" s="543"/>
      <c r="BN59" s="60">
        <v>330872.36</v>
      </c>
      <c r="BO59" s="60">
        <v>330872.36</v>
      </c>
      <c r="BP59" s="60">
        <v>330872.36</v>
      </c>
      <c r="BQ59" s="60">
        <v>330872.36</v>
      </c>
      <c r="BR59" s="31">
        <f>IFERROR(BK59/BG59-1,"N/A")</f>
        <v>0</v>
      </c>
      <c r="BS59" s="609">
        <f>IFERROR(BP59/BK59-1,"N/A")</f>
        <v>0</v>
      </c>
      <c r="BT59" s="59">
        <v>330872.36</v>
      </c>
      <c r="BU59" s="543"/>
      <c r="BV59" s="543"/>
      <c r="BW59" s="543"/>
      <c r="BX59" s="543"/>
      <c r="BY59" s="543"/>
      <c r="BZ59" s="543"/>
      <c r="CA59" s="31">
        <f>IFERROR(BT59/BP59-1,"N/A")</f>
        <v>0</v>
      </c>
      <c r="CB59" s="609">
        <f>IFERROR(BY59/BT59-1,"N/A")</f>
        <v>-1</v>
      </c>
      <c r="CC59" s="21"/>
      <c r="CD59" s="112" t="s">
        <v>443</v>
      </c>
      <c r="CE59" s="5"/>
      <c r="CF59" s="46"/>
    </row>
    <row r="60" spans="1:84" ht="29.1" customHeight="1">
      <c r="A60" s="36" t="str">
        <f t="shared" si="0"/>
        <v>TP2015027</v>
      </c>
      <c r="B60" s="314" t="s">
        <v>792</v>
      </c>
      <c r="C60" s="41" t="s">
        <v>45</v>
      </c>
      <c r="D60" s="15" t="s">
        <v>125</v>
      </c>
      <c r="E60" s="5">
        <v>30619</v>
      </c>
      <c r="F60" s="5">
        <v>50802</v>
      </c>
      <c r="G60" s="8"/>
      <c r="H60" s="17" t="s">
        <v>442</v>
      </c>
      <c r="I60" s="16"/>
      <c r="J60" s="16"/>
      <c r="K60" s="16"/>
      <c r="L60" s="18"/>
      <c r="M60" s="16"/>
      <c r="N60" s="16"/>
      <c r="O60" s="18"/>
      <c r="P60" s="16"/>
      <c r="Q60" s="16"/>
      <c r="R60" s="18"/>
      <c r="S60" s="40"/>
      <c r="T60" s="11"/>
      <c r="U60" s="92"/>
      <c r="V60" s="38"/>
      <c r="W60" s="96"/>
      <c r="X60" s="22"/>
      <c r="Y60" s="92"/>
      <c r="Z60" s="92"/>
      <c r="AA60" s="106">
        <v>0</v>
      </c>
      <c r="AB60" s="48">
        <v>0</v>
      </c>
      <c r="AC60" s="31"/>
      <c r="AD60" s="53"/>
      <c r="AE60" s="106">
        <v>0</v>
      </c>
      <c r="AF60" s="48">
        <v>0</v>
      </c>
      <c r="AG60" s="31"/>
      <c r="AH60" s="53"/>
      <c r="AI60" s="59">
        <v>0</v>
      </c>
      <c r="AJ60" s="60">
        <v>262000</v>
      </c>
      <c r="AK60" s="60">
        <v>262000</v>
      </c>
      <c r="AL60" s="60">
        <v>262000</v>
      </c>
      <c r="AM60" s="31"/>
      <c r="AN60" s="53"/>
      <c r="AO60" s="106">
        <v>330824.19</v>
      </c>
      <c r="AP60" s="60">
        <v>262000</v>
      </c>
      <c r="AQ60" s="60">
        <v>262000</v>
      </c>
      <c r="AR60" s="60">
        <v>262000</v>
      </c>
      <c r="AS60" s="31"/>
      <c r="AT60" s="53"/>
      <c r="AU60" s="106">
        <v>330872.36</v>
      </c>
      <c r="AV60" s="48">
        <v>330872.36</v>
      </c>
      <c r="AW60" s="48">
        <v>330872.36</v>
      </c>
      <c r="AX60" s="31"/>
      <c r="AY60" s="53"/>
      <c r="AZ60" s="106">
        <v>330872.36</v>
      </c>
      <c r="BA60" s="48">
        <v>330872.36</v>
      </c>
      <c r="BB60" s="48">
        <v>330872.36</v>
      </c>
      <c r="BC60" s="48">
        <v>330872.36</v>
      </c>
      <c r="BD60" s="31"/>
      <c r="BE60" s="31"/>
      <c r="BF60" s="106">
        <v>330872.36</v>
      </c>
      <c r="BG60" s="48">
        <v>330872.36</v>
      </c>
      <c r="BH60" s="48">
        <v>330872.36</v>
      </c>
      <c r="BI60" s="31"/>
      <c r="BJ60" s="619"/>
      <c r="BK60" s="59">
        <v>330872.36</v>
      </c>
      <c r="BL60" s="543"/>
      <c r="BM60" s="543"/>
      <c r="BN60" s="60">
        <v>330872.36</v>
      </c>
      <c r="BO60" s="60">
        <v>330872.36</v>
      </c>
      <c r="BP60" s="60">
        <v>330872.36</v>
      </c>
      <c r="BQ60" s="60">
        <v>330872.36</v>
      </c>
      <c r="BR60" s="31"/>
      <c r="BS60" s="609"/>
      <c r="BT60" s="59">
        <v>330872.36</v>
      </c>
      <c r="BU60" s="543"/>
      <c r="BV60" s="543"/>
      <c r="BW60" s="543"/>
      <c r="BX60" s="543"/>
      <c r="BY60" s="543"/>
      <c r="BZ60" s="543"/>
      <c r="CA60" s="31"/>
      <c r="CB60" s="609"/>
      <c r="CC60" s="21"/>
      <c r="CD60" s="112"/>
      <c r="CE60" s="5"/>
      <c r="CF60" s="46"/>
    </row>
    <row r="61" spans="1:84" ht="45">
      <c r="A61" s="36"/>
      <c r="C61" s="42" t="s">
        <v>41</v>
      </c>
      <c r="D61" s="319" t="s">
        <v>436</v>
      </c>
      <c r="E61" s="4" t="s">
        <v>43</v>
      </c>
      <c r="F61" s="4" t="s">
        <v>43</v>
      </c>
      <c r="G61" s="8">
        <v>43252</v>
      </c>
      <c r="H61" s="17" t="s">
        <v>451</v>
      </c>
      <c r="I61" s="16"/>
      <c r="J61" s="16"/>
      <c r="K61" s="16"/>
      <c r="L61" s="18"/>
      <c r="M61" s="16"/>
      <c r="N61" s="16"/>
      <c r="O61" s="18"/>
      <c r="P61" s="16"/>
      <c r="Q61" s="16"/>
      <c r="R61" s="18"/>
      <c r="S61" s="40"/>
      <c r="T61" s="11"/>
      <c r="U61" s="92"/>
      <c r="V61" s="38"/>
      <c r="W61" s="96"/>
      <c r="X61" s="22"/>
      <c r="Y61" s="92"/>
      <c r="Z61" s="92"/>
      <c r="AA61" s="106">
        <v>0</v>
      </c>
      <c r="AB61" s="48">
        <v>0</v>
      </c>
      <c r="AC61" s="31"/>
      <c r="AD61" s="53"/>
      <c r="AE61" s="106">
        <v>0</v>
      </c>
      <c r="AF61" s="48">
        <v>0</v>
      </c>
      <c r="AG61" s="31"/>
      <c r="AH61" s="53"/>
      <c r="AI61" s="59">
        <v>0</v>
      </c>
      <c r="AJ61" s="60">
        <v>0</v>
      </c>
      <c r="AK61" s="60">
        <v>244000</v>
      </c>
      <c r="AL61" s="60">
        <v>244000</v>
      </c>
      <c r="AM61" s="31"/>
      <c r="AN61" s="53"/>
      <c r="AO61" s="59">
        <v>244000</v>
      </c>
      <c r="AP61" s="60">
        <v>244000</v>
      </c>
      <c r="AQ61" s="60">
        <v>244000</v>
      </c>
      <c r="AR61" s="60">
        <v>244000</v>
      </c>
      <c r="AS61" s="31">
        <f>AO61/AK61-1</f>
        <v>0</v>
      </c>
      <c r="AT61" s="53">
        <f>AP61/AO61-1</f>
        <v>0</v>
      </c>
      <c r="AU61" s="59">
        <v>244000</v>
      </c>
      <c r="AV61" s="60">
        <v>244000</v>
      </c>
      <c r="AW61" s="60">
        <v>244000</v>
      </c>
      <c r="AX61" s="31">
        <f>AU61/AQ61-1</f>
        <v>0</v>
      </c>
      <c r="AY61" s="53">
        <f>AR61/AU61-1</f>
        <v>0</v>
      </c>
      <c r="AZ61" s="59">
        <v>244000</v>
      </c>
      <c r="BA61" s="60">
        <v>244000</v>
      </c>
      <c r="BB61" s="60">
        <v>244000</v>
      </c>
      <c r="BC61" s="60">
        <v>244000</v>
      </c>
      <c r="BD61" s="31">
        <f>AZ61/AV61-1</f>
        <v>0</v>
      </c>
      <c r="BE61" s="31">
        <f>BA61/AZ61-1</f>
        <v>0</v>
      </c>
      <c r="BF61" s="59">
        <v>244000</v>
      </c>
      <c r="BG61" s="60">
        <v>244000</v>
      </c>
      <c r="BH61" s="60">
        <v>244000</v>
      </c>
      <c r="BI61" s="31">
        <f>BF61/BB61-1</f>
        <v>0</v>
      </c>
      <c r="BJ61" s="619">
        <f>IFERROR(BG61/BF61-1,"N/A")</f>
        <v>0</v>
      </c>
      <c r="BK61" s="59">
        <v>244000</v>
      </c>
      <c r="BL61" s="543"/>
      <c r="BM61" s="543"/>
      <c r="BN61" s="60">
        <v>244000</v>
      </c>
      <c r="BO61" s="60">
        <v>244000</v>
      </c>
      <c r="BP61" s="60">
        <v>244000</v>
      </c>
      <c r="BQ61" s="60">
        <v>244000</v>
      </c>
      <c r="BR61" s="31">
        <f>IFERROR(BK61/BG61-1,"N/A")</f>
        <v>0</v>
      </c>
      <c r="BS61" s="609">
        <f>IFERROR(BP61/BK61-1,"N/A")</f>
        <v>0</v>
      </c>
      <c r="BT61" s="59">
        <v>244000</v>
      </c>
      <c r="BU61" s="543"/>
      <c r="BV61" s="543"/>
      <c r="BW61" s="543"/>
      <c r="BX61" s="543"/>
      <c r="BY61" s="543"/>
      <c r="BZ61" s="543"/>
      <c r="CA61" s="31">
        <f>IFERROR(BT61/BP61-1,"N/A")</f>
        <v>0</v>
      </c>
      <c r="CB61" s="609">
        <f>IFERROR(BY61/BT61-1,"N/A")</f>
        <v>-1</v>
      </c>
      <c r="CC61" s="21"/>
      <c r="CD61" s="112" t="s">
        <v>2997</v>
      </c>
      <c r="CE61" s="5"/>
      <c r="CF61" s="46"/>
    </row>
    <row r="62" spans="1:84" ht="25.5">
      <c r="A62" s="36" t="str">
        <f t="shared" si="0"/>
        <v>TP2015169</v>
      </c>
      <c r="B62" s="314" t="s">
        <v>818</v>
      </c>
      <c r="C62" s="41" t="s">
        <v>45</v>
      </c>
      <c r="D62" s="15" t="s">
        <v>436</v>
      </c>
      <c r="E62" s="5">
        <v>31003</v>
      </c>
      <c r="F62" s="5">
        <v>51446</v>
      </c>
      <c r="G62" s="8"/>
      <c r="H62" s="17" t="s">
        <v>451</v>
      </c>
      <c r="I62" s="16"/>
      <c r="J62" s="16"/>
      <c r="K62" s="16"/>
      <c r="L62" s="18"/>
      <c r="M62" s="16"/>
      <c r="N62" s="16"/>
      <c r="O62" s="18"/>
      <c r="P62" s="16"/>
      <c r="Q62" s="16"/>
      <c r="R62" s="18"/>
      <c r="S62" s="40"/>
      <c r="T62" s="11"/>
      <c r="U62" s="92"/>
      <c r="V62" s="38"/>
      <c r="W62" s="96"/>
      <c r="X62" s="22"/>
      <c r="Y62" s="92"/>
      <c r="Z62" s="92"/>
      <c r="AA62" s="106">
        <v>0</v>
      </c>
      <c r="AB62" s="48">
        <v>0</v>
      </c>
      <c r="AC62" s="31"/>
      <c r="AD62" s="53"/>
      <c r="AE62" s="106">
        <v>0</v>
      </c>
      <c r="AF62" s="48">
        <v>0</v>
      </c>
      <c r="AG62" s="31"/>
      <c r="AH62" s="53"/>
      <c r="AI62" s="59">
        <v>0</v>
      </c>
      <c r="AJ62" s="60">
        <v>0</v>
      </c>
      <c r="AK62" s="60">
        <v>244000</v>
      </c>
      <c r="AL62" s="60">
        <v>244000</v>
      </c>
      <c r="AM62" s="31"/>
      <c r="AN62" s="53"/>
      <c r="AO62" s="59">
        <v>244000</v>
      </c>
      <c r="AP62" s="60">
        <v>244000</v>
      </c>
      <c r="AQ62" s="60">
        <v>244000</v>
      </c>
      <c r="AR62" s="60">
        <v>244000</v>
      </c>
      <c r="AS62" s="31"/>
      <c r="AT62" s="53"/>
      <c r="AU62" s="59">
        <v>244000</v>
      </c>
      <c r="AV62" s="60">
        <v>244000</v>
      </c>
      <c r="AW62" s="60">
        <v>244000</v>
      </c>
      <c r="AX62" s="31"/>
      <c r="AY62" s="53"/>
      <c r="AZ62" s="59">
        <v>244000</v>
      </c>
      <c r="BA62" s="60">
        <v>244000</v>
      </c>
      <c r="BB62" s="60">
        <v>244000</v>
      </c>
      <c r="BC62" s="60">
        <v>244000</v>
      </c>
      <c r="BD62" s="31"/>
      <c r="BE62" s="31"/>
      <c r="BF62" s="59">
        <v>244000</v>
      </c>
      <c r="BG62" s="60">
        <v>244000</v>
      </c>
      <c r="BH62" s="60">
        <v>244000</v>
      </c>
      <c r="BI62" s="31"/>
      <c r="BJ62" s="619"/>
      <c r="BK62" s="59">
        <v>244000</v>
      </c>
      <c r="BL62" s="543"/>
      <c r="BM62" s="543"/>
      <c r="BN62" s="60">
        <v>244000</v>
      </c>
      <c r="BO62" s="60">
        <v>244000</v>
      </c>
      <c r="BP62" s="60">
        <v>244000</v>
      </c>
      <c r="BQ62" s="60">
        <v>244000</v>
      </c>
      <c r="BR62" s="31"/>
      <c r="BS62" s="609"/>
      <c r="BT62" s="59">
        <v>244000</v>
      </c>
      <c r="BU62" s="543"/>
      <c r="BV62" s="543"/>
      <c r="BW62" s="543"/>
      <c r="BX62" s="543"/>
      <c r="BY62" s="543"/>
      <c r="BZ62" s="543"/>
      <c r="CA62" s="31"/>
      <c r="CB62" s="609"/>
      <c r="CC62" s="21"/>
      <c r="CD62" s="112"/>
      <c r="CE62" s="5"/>
      <c r="CF62" s="46"/>
    </row>
    <row r="63" spans="1:84" ht="33.75">
      <c r="A63" s="36" t="str">
        <f t="shared" si="0"/>
        <v/>
      </c>
      <c r="C63" s="42" t="s">
        <v>41</v>
      </c>
      <c r="D63" s="319" t="s">
        <v>441</v>
      </c>
      <c r="E63" s="4" t="s">
        <v>43</v>
      </c>
      <c r="F63" s="4" t="s">
        <v>43</v>
      </c>
      <c r="G63" s="8">
        <v>43245</v>
      </c>
      <c r="H63" s="17" t="s">
        <v>456</v>
      </c>
      <c r="I63" s="16"/>
      <c r="J63" s="16"/>
      <c r="K63" s="16"/>
      <c r="L63" s="18"/>
      <c r="M63" s="16"/>
      <c r="N63" s="16"/>
      <c r="O63" s="18"/>
      <c r="P63" s="16"/>
      <c r="Q63" s="16"/>
      <c r="R63" s="18"/>
      <c r="S63" s="40"/>
      <c r="T63" s="11"/>
      <c r="U63" s="92"/>
      <c r="V63" s="38"/>
      <c r="W63" s="96"/>
      <c r="X63" s="22"/>
      <c r="Y63" s="92"/>
      <c r="Z63" s="92"/>
      <c r="AA63" s="106">
        <v>0</v>
      </c>
      <c r="AB63" s="48">
        <v>0</v>
      </c>
      <c r="AC63" s="31"/>
      <c r="AD63" s="53"/>
      <c r="AE63" s="106">
        <v>0</v>
      </c>
      <c r="AF63" s="48">
        <v>0</v>
      </c>
      <c r="AG63" s="31"/>
      <c r="AH63" s="53"/>
      <c r="AI63" s="59">
        <v>0</v>
      </c>
      <c r="AJ63" s="60">
        <v>0</v>
      </c>
      <c r="AK63" s="60">
        <v>0</v>
      </c>
      <c r="AL63" s="60">
        <v>1778000</v>
      </c>
      <c r="AM63" s="31"/>
      <c r="AN63" s="53"/>
      <c r="AO63" s="59">
        <v>0</v>
      </c>
      <c r="AP63" s="60">
        <v>1778000</v>
      </c>
      <c r="AQ63" s="60">
        <v>2037000</v>
      </c>
      <c r="AR63" s="60">
        <v>2037000</v>
      </c>
      <c r="AS63" s="31">
        <v>0</v>
      </c>
      <c r="AT63" s="53">
        <v>0</v>
      </c>
      <c r="AU63" s="59">
        <v>1200324.3199999998</v>
      </c>
      <c r="AV63" s="60">
        <v>1200324.3199999998</v>
      </c>
      <c r="AW63" s="60">
        <v>1200324.3199999998</v>
      </c>
      <c r="AX63" s="31">
        <f>AU63/AQ63-1</f>
        <v>-0.41073916543937172</v>
      </c>
      <c r="AY63" s="53">
        <f>AR63/AU63-1</f>
        <v>0.69704134629214232</v>
      </c>
      <c r="AZ63" s="59">
        <v>1176180.4599999997</v>
      </c>
      <c r="BA63" s="60">
        <v>1176180.4599999997</v>
      </c>
      <c r="BB63" s="60">
        <v>1176180.4599999997</v>
      </c>
      <c r="BC63" s="60">
        <v>1176180.4599999997</v>
      </c>
      <c r="BD63" s="31">
        <f>AZ63/AV63-1</f>
        <v>-2.0114447068772301E-2</v>
      </c>
      <c r="BE63" s="31">
        <f>BA63/AZ63-1</f>
        <v>0</v>
      </c>
      <c r="BF63" s="59">
        <v>1165593.0099999998</v>
      </c>
      <c r="BG63" s="60">
        <v>1165593.0099999998</v>
      </c>
      <c r="BH63" s="60">
        <v>1165593.0099999998</v>
      </c>
      <c r="BI63" s="31">
        <f>BF63/BB63-1</f>
        <v>-9.0015523638268258E-3</v>
      </c>
      <c r="BJ63" s="619">
        <f>IFERROR(BG63/BF63-1,"N/A")</f>
        <v>0</v>
      </c>
      <c r="BK63" s="59">
        <v>1165593.0099999998</v>
      </c>
      <c r="BL63" s="543"/>
      <c r="BM63" s="543"/>
      <c r="BN63" s="60">
        <v>1165593.0099999998</v>
      </c>
      <c r="BO63" s="60">
        <v>1165593.0099999998</v>
      </c>
      <c r="BP63" s="60">
        <v>1165593.0099999998</v>
      </c>
      <c r="BQ63" s="60">
        <v>1165593.0099999998</v>
      </c>
      <c r="BR63" s="31">
        <f>IFERROR(BK63/BG63-1,"N/A")</f>
        <v>0</v>
      </c>
      <c r="BS63" s="609">
        <f>IFERROR(BP63/BK63-1,"N/A")</f>
        <v>0</v>
      </c>
      <c r="BT63" s="59">
        <v>1165593.0099999998</v>
      </c>
      <c r="BU63" s="543"/>
      <c r="BV63" s="543"/>
      <c r="BW63" s="543"/>
      <c r="BX63" s="543"/>
      <c r="BY63" s="543"/>
      <c r="BZ63" s="543"/>
      <c r="CA63" s="31">
        <f>IFERROR(BT63/BP63-1,"N/A")</f>
        <v>0</v>
      </c>
      <c r="CB63" s="609">
        <f>IFERROR(BY63/BT63-1,"N/A")</f>
        <v>-1</v>
      </c>
      <c r="CC63" s="21"/>
      <c r="CD63" s="112" t="s">
        <v>461</v>
      </c>
      <c r="CE63" s="5"/>
      <c r="CF63" s="46"/>
    </row>
    <row r="64" spans="1:84" ht="15">
      <c r="A64" s="36" t="str">
        <f t="shared" si="0"/>
        <v>TP2011110</v>
      </c>
      <c r="B64" s="314" t="s">
        <v>819</v>
      </c>
      <c r="C64" s="41" t="s">
        <v>45</v>
      </c>
      <c r="D64" s="15" t="s">
        <v>441</v>
      </c>
      <c r="E64" s="5">
        <v>31005</v>
      </c>
      <c r="F64" s="5">
        <v>51448</v>
      </c>
      <c r="G64" s="8"/>
      <c r="H64" s="17" t="s">
        <v>456</v>
      </c>
      <c r="I64" s="16"/>
      <c r="J64" s="16"/>
      <c r="K64" s="16"/>
      <c r="L64" s="18"/>
      <c r="M64" s="16"/>
      <c r="N64" s="16"/>
      <c r="O64" s="18"/>
      <c r="P64" s="16"/>
      <c r="Q64" s="16"/>
      <c r="R64" s="18"/>
      <c r="S64" s="40"/>
      <c r="T64" s="11"/>
      <c r="U64" s="92"/>
      <c r="V64" s="38"/>
      <c r="W64" s="96"/>
      <c r="X64" s="22"/>
      <c r="Y64" s="92"/>
      <c r="Z64" s="92"/>
      <c r="AA64" s="106">
        <v>0</v>
      </c>
      <c r="AB64" s="48">
        <v>0</v>
      </c>
      <c r="AC64" s="31"/>
      <c r="AD64" s="53"/>
      <c r="AE64" s="106">
        <v>0</v>
      </c>
      <c r="AF64" s="48">
        <v>0</v>
      </c>
      <c r="AG64" s="31"/>
      <c r="AH64" s="53"/>
      <c r="AI64" s="59">
        <v>0</v>
      </c>
      <c r="AJ64" s="60">
        <v>0</v>
      </c>
      <c r="AK64" s="60">
        <v>0</v>
      </c>
      <c r="AL64" s="60">
        <v>1778000</v>
      </c>
      <c r="AM64" s="31"/>
      <c r="AN64" s="53"/>
      <c r="AO64" s="59">
        <v>0</v>
      </c>
      <c r="AP64" s="60">
        <v>1778000</v>
      </c>
      <c r="AQ64" s="60">
        <v>2037000</v>
      </c>
      <c r="AR64" s="60">
        <v>2037000</v>
      </c>
      <c r="AS64" s="31"/>
      <c r="AT64" s="53"/>
      <c r="AU64" s="59">
        <v>1200324.3199999998</v>
      </c>
      <c r="AV64" s="60">
        <v>1200324.3199999998</v>
      </c>
      <c r="AW64" s="60">
        <v>1200324.3199999998</v>
      </c>
      <c r="AX64" s="31"/>
      <c r="AY64" s="53"/>
      <c r="AZ64" s="59">
        <v>1176180.4599999997</v>
      </c>
      <c r="BA64" s="60">
        <v>1176180.4599999997</v>
      </c>
      <c r="BB64" s="60">
        <v>1176180.4599999997</v>
      </c>
      <c r="BC64" s="60">
        <v>1176180.4599999997</v>
      </c>
      <c r="BD64" s="31"/>
      <c r="BE64" s="31"/>
      <c r="BF64" s="59">
        <v>1165593.0099999998</v>
      </c>
      <c r="BG64" s="60">
        <v>1165593.0099999998</v>
      </c>
      <c r="BH64" s="60">
        <v>1165593.0099999998</v>
      </c>
      <c r="BI64" s="31"/>
      <c r="BJ64" s="619"/>
      <c r="BK64" s="59">
        <v>1165593.0099999998</v>
      </c>
      <c r="BL64" s="543"/>
      <c r="BM64" s="543"/>
      <c r="BN64" s="60">
        <v>1165593.0099999998</v>
      </c>
      <c r="BO64" s="60">
        <v>1165593.0099999998</v>
      </c>
      <c r="BP64" s="60">
        <v>1165593.0099999998</v>
      </c>
      <c r="BQ64" s="60">
        <v>1165593.0099999998</v>
      </c>
      <c r="BR64" s="31"/>
      <c r="BS64" s="609"/>
      <c r="BT64" s="59">
        <v>1165593.0099999998</v>
      </c>
      <c r="BU64" s="543"/>
      <c r="BV64" s="543"/>
      <c r="BW64" s="543"/>
      <c r="BX64" s="543"/>
      <c r="BY64" s="543"/>
      <c r="BZ64" s="543"/>
      <c r="CA64" s="31"/>
      <c r="CB64" s="609"/>
      <c r="CC64" s="21"/>
      <c r="CD64" s="112"/>
      <c r="CE64" s="5"/>
      <c r="CF64" s="46"/>
    </row>
    <row r="65" spans="1:84" ht="33.75">
      <c r="A65" s="36" t="str">
        <f t="shared" si="0"/>
        <v/>
      </c>
      <c r="C65" s="42" t="s">
        <v>41</v>
      </c>
      <c r="D65" s="319" t="s">
        <v>450</v>
      </c>
      <c r="E65" s="123" t="s">
        <v>43</v>
      </c>
      <c r="F65" s="123" t="s">
        <v>43</v>
      </c>
      <c r="G65" s="8">
        <v>43224</v>
      </c>
      <c r="H65" s="17" t="s">
        <v>472</v>
      </c>
      <c r="I65" s="16"/>
      <c r="J65" s="16"/>
      <c r="K65" s="16"/>
      <c r="L65" s="18"/>
      <c r="M65" s="16"/>
      <c r="N65" s="16"/>
      <c r="O65" s="18"/>
      <c r="P65" s="16"/>
      <c r="Q65" s="16"/>
      <c r="R65" s="18"/>
      <c r="S65" s="40"/>
      <c r="T65" s="11"/>
      <c r="U65" s="92"/>
      <c r="V65" s="38"/>
      <c r="W65" s="96"/>
      <c r="X65" s="22"/>
      <c r="Y65" s="92"/>
      <c r="Z65" s="92"/>
      <c r="AA65" s="106">
        <v>0</v>
      </c>
      <c r="AB65" s="48">
        <v>0</v>
      </c>
      <c r="AC65" s="31"/>
      <c r="AD65" s="53"/>
      <c r="AE65" s="106">
        <v>0</v>
      </c>
      <c r="AF65" s="48">
        <v>0</v>
      </c>
      <c r="AG65" s="31"/>
      <c r="AH65" s="53"/>
      <c r="AI65" s="59">
        <v>0</v>
      </c>
      <c r="AJ65" s="60">
        <v>0</v>
      </c>
      <c r="AK65" s="60">
        <v>0</v>
      </c>
      <c r="AL65" s="60">
        <v>1216000</v>
      </c>
      <c r="AM65" s="31"/>
      <c r="AN65" s="53"/>
      <c r="AO65" s="59">
        <v>0</v>
      </c>
      <c r="AP65" s="60">
        <v>1216000</v>
      </c>
      <c r="AQ65" s="60">
        <v>1216000</v>
      </c>
      <c r="AR65" s="60">
        <v>1216000</v>
      </c>
      <c r="AS65" s="31">
        <v>0</v>
      </c>
      <c r="AT65" s="53">
        <v>0</v>
      </c>
      <c r="AU65" s="59">
        <v>1344938.51</v>
      </c>
      <c r="AV65" s="60">
        <v>1344938.51</v>
      </c>
      <c r="AW65" s="60">
        <v>1344938.51</v>
      </c>
      <c r="AX65" s="31">
        <f>AU65/AQ65-1</f>
        <v>0.10603495888157899</v>
      </c>
      <c r="AY65" s="53">
        <f>AR65/AU65-1</f>
        <v>-9.5869446105755429E-2</v>
      </c>
      <c r="AZ65" s="59">
        <v>1345382.62</v>
      </c>
      <c r="BA65" s="60">
        <v>1345382.62</v>
      </c>
      <c r="BB65" s="60">
        <v>1345382.62</v>
      </c>
      <c r="BC65" s="60">
        <v>1345382.62</v>
      </c>
      <c r="BD65" s="31">
        <f>AZ65/AV65-1</f>
        <v>3.3020840484376812E-4</v>
      </c>
      <c r="BE65" s="31">
        <f>BA65/AZ65-1</f>
        <v>0</v>
      </c>
      <c r="BF65" s="59">
        <v>1345382.62</v>
      </c>
      <c r="BG65" s="60">
        <v>1345382.62</v>
      </c>
      <c r="BH65" s="60">
        <v>1345382.62</v>
      </c>
      <c r="BI65" s="31">
        <f>BF65/BB65-1</f>
        <v>0</v>
      </c>
      <c r="BJ65" s="619">
        <f>IFERROR(BG65/BF65-1,"N/A")</f>
        <v>0</v>
      </c>
      <c r="BK65" s="59">
        <v>1345382.62</v>
      </c>
      <c r="BL65" s="543"/>
      <c r="BM65" s="543"/>
      <c r="BN65" s="60">
        <v>1345382.62</v>
      </c>
      <c r="BO65" s="60">
        <v>1345382.62</v>
      </c>
      <c r="BP65" s="60">
        <v>1345382.62</v>
      </c>
      <c r="BQ65" s="60">
        <v>1345382.62</v>
      </c>
      <c r="BR65" s="31">
        <f>IFERROR(BK65/BG65-1,"N/A")</f>
        <v>0</v>
      </c>
      <c r="BS65" s="609">
        <f>IFERROR(BP65/BK65-1,"N/A")</f>
        <v>0</v>
      </c>
      <c r="BT65" s="59">
        <v>1345382.62</v>
      </c>
      <c r="BU65" s="543"/>
      <c r="BV65" s="543"/>
      <c r="BW65" s="543"/>
      <c r="BX65" s="543"/>
      <c r="BY65" s="543"/>
      <c r="BZ65" s="543"/>
      <c r="CA65" s="31">
        <f>IFERROR(BT65/BP65-1,"N/A")</f>
        <v>0</v>
      </c>
      <c r="CB65" s="609">
        <f>IFERROR(BY65/BT65-1,"N/A")</f>
        <v>-1</v>
      </c>
      <c r="CC65" s="21"/>
      <c r="CD65" s="112" t="s">
        <v>2996</v>
      </c>
      <c r="CE65" s="5"/>
      <c r="CF65" s="46"/>
    </row>
    <row r="66" spans="1:84" ht="33.75">
      <c r="A66" s="36" t="str">
        <f t="shared" ref="A66:A72" si="1">LEFT(B66,9)</f>
        <v>TP2015191</v>
      </c>
      <c r="B66" s="314" t="s">
        <v>821</v>
      </c>
      <c r="C66" s="41" t="s">
        <v>45</v>
      </c>
      <c r="D66" s="15" t="s">
        <v>450</v>
      </c>
      <c r="E66" s="5">
        <v>31009</v>
      </c>
      <c r="F66" s="5">
        <v>51454</v>
      </c>
      <c r="G66" s="8"/>
      <c r="H66" s="17" t="s">
        <v>473</v>
      </c>
      <c r="I66" s="16"/>
      <c r="J66" s="16"/>
      <c r="K66" s="16"/>
      <c r="L66" s="18"/>
      <c r="M66" s="16"/>
      <c r="N66" s="16"/>
      <c r="O66" s="18"/>
      <c r="P66" s="16"/>
      <c r="Q66" s="16"/>
      <c r="R66" s="18"/>
      <c r="S66" s="40"/>
      <c r="T66" s="11"/>
      <c r="U66" s="92"/>
      <c r="V66" s="38"/>
      <c r="W66" s="96"/>
      <c r="X66" s="22"/>
      <c r="Y66" s="92"/>
      <c r="Z66" s="92"/>
      <c r="AA66" s="106">
        <v>0</v>
      </c>
      <c r="AB66" s="48">
        <v>0</v>
      </c>
      <c r="AC66" s="31"/>
      <c r="AD66" s="53"/>
      <c r="AE66" s="106">
        <v>0</v>
      </c>
      <c r="AF66" s="48">
        <v>0</v>
      </c>
      <c r="AG66" s="31"/>
      <c r="AH66" s="53"/>
      <c r="AI66" s="59">
        <v>0</v>
      </c>
      <c r="AJ66" s="60">
        <v>0</v>
      </c>
      <c r="AK66" s="60">
        <v>0</v>
      </c>
      <c r="AL66" s="60">
        <v>1216000</v>
      </c>
      <c r="AM66" s="31"/>
      <c r="AN66" s="53"/>
      <c r="AO66" s="59">
        <v>0</v>
      </c>
      <c r="AP66" s="60">
        <v>1216000</v>
      </c>
      <c r="AQ66" s="60">
        <v>1216000</v>
      </c>
      <c r="AR66" s="60">
        <v>1216000</v>
      </c>
      <c r="AS66" s="31"/>
      <c r="AT66" s="53"/>
      <c r="AU66" s="59">
        <v>1344938.51</v>
      </c>
      <c r="AV66" s="60">
        <v>1344938.51</v>
      </c>
      <c r="AW66" s="60">
        <v>1344938.51</v>
      </c>
      <c r="AX66" s="31"/>
      <c r="AY66" s="53"/>
      <c r="AZ66" s="59">
        <v>1345382.62</v>
      </c>
      <c r="BA66" s="60">
        <v>1345382.62</v>
      </c>
      <c r="BB66" s="60">
        <v>1345382.62</v>
      </c>
      <c r="BC66" s="60">
        <v>1345382.62</v>
      </c>
      <c r="BD66" s="31"/>
      <c r="BE66" s="31"/>
      <c r="BF66" s="59">
        <v>1345382.62</v>
      </c>
      <c r="BG66" s="60">
        <v>1345382.62</v>
      </c>
      <c r="BH66" s="60">
        <v>1345382.62</v>
      </c>
      <c r="BI66" s="31"/>
      <c r="BJ66" s="619"/>
      <c r="BK66" s="59">
        <v>1345382.62</v>
      </c>
      <c r="BL66" s="543"/>
      <c r="BM66" s="543"/>
      <c r="BN66" s="60">
        <v>1345382.62</v>
      </c>
      <c r="BO66" s="60">
        <v>1345382.62</v>
      </c>
      <c r="BP66" s="60">
        <v>1345382.62</v>
      </c>
      <c r="BQ66" s="60">
        <v>1345382.62</v>
      </c>
      <c r="BR66" s="31"/>
      <c r="BS66" s="609"/>
      <c r="BT66" s="59">
        <v>1345382.62</v>
      </c>
      <c r="BU66" s="543"/>
      <c r="BV66" s="543"/>
      <c r="BW66" s="543"/>
      <c r="BX66" s="543"/>
      <c r="BY66" s="543"/>
      <c r="BZ66" s="543"/>
      <c r="CA66" s="31"/>
      <c r="CB66" s="609"/>
      <c r="CC66" s="21"/>
      <c r="CD66" s="112" t="s">
        <v>465</v>
      </c>
      <c r="CE66" s="5"/>
      <c r="CF66" s="46"/>
    </row>
    <row r="67" spans="1:84" ht="45">
      <c r="A67" s="36" t="str">
        <f>LEFT(B67,9)</f>
        <v>TP2015191</v>
      </c>
      <c r="B67" s="314" t="s">
        <v>821</v>
      </c>
      <c r="C67" s="41" t="s">
        <v>45</v>
      </c>
      <c r="D67" s="15" t="s">
        <v>450</v>
      </c>
      <c r="E67" s="5">
        <v>31039</v>
      </c>
      <c r="F67" s="5">
        <v>51524</v>
      </c>
      <c r="G67" s="8"/>
      <c r="H67" s="17" t="s">
        <v>474</v>
      </c>
      <c r="I67" s="16"/>
      <c r="J67" s="16"/>
      <c r="K67" s="16"/>
      <c r="L67" s="18"/>
      <c r="M67" s="16"/>
      <c r="N67" s="16"/>
      <c r="O67" s="18"/>
      <c r="P67" s="16"/>
      <c r="Q67" s="16"/>
      <c r="R67" s="18"/>
      <c r="S67" s="40"/>
      <c r="T67" s="11"/>
      <c r="U67" s="92"/>
      <c r="V67" s="38"/>
      <c r="W67" s="96"/>
      <c r="X67" s="22"/>
      <c r="Y67" s="92"/>
      <c r="Z67" s="92"/>
      <c r="AA67" s="106"/>
      <c r="AB67" s="48"/>
      <c r="AC67" s="31"/>
      <c r="AD67" s="53"/>
      <c r="AE67" s="106">
        <v>0</v>
      </c>
      <c r="AF67" s="48">
        <v>0</v>
      </c>
      <c r="AG67" s="31"/>
      <c r="AH67" s="53"/>
      <c r="AI67" s="59">
        <v>0</v>
      </c>
      <c r="AJ67" s="60">
        <v>0</v>
      </c>
      <c r="AK67" s="60">
        <v>0</v>
      </c>
      <c r="AL67" s="60">
        <v>0</v>
      </c>
      <c r="AM67" s="31"/>
      <c r="AN67" s="53"/>
      <c r="AO67" s="59">
        <v>0</v>
      </c>
      <c r="AP67" s="60">
        <v>0</v>
      </c>
      <c r="AQ67" s="60">
        <v>0</v>
      </c>
      <c r="AR67" s="60">
        <v>0</v>
      </c>
      <c r="AS67" s="31"/>
      <c r="AT67" s="53"/>
      <c r="AU67" s="59">
        <v>0</v>
      </c>
      <c r="AV67" s="60">
        <v>0</v>
      </c>
      <c r="AW67" s="60">
        <v>0</v>
      </c>
      <c r="AX67" s="31"/>
      <c r="AY67" s="53"/>
      <c r="AZ67" s="59">
        <v>0</v>
      </c>
      <c r="BA67" s="60">
        <v>0</v>
      </c>
      <c r="BB67" s="60">
        <v>0</v>
      </c>
      <c r="BC67" s="60">
        <v>0</v>
      </c>
      <c r="BD67" s="31"/>
      <c r="BE67" s="31"/>
      <c r="BF67" s="59">
        <v>0</v>
      </c>
      <c r="BG67" s="60">
        <v>0</v>
      </c>
      <c r="BH67" s="60">
        <v>0</v>
      </c>
      <c r="BI67" s="31"/>
      <c r="BJ67" s="619"/>
      <c r="BK67" s="59">
        <v>0</v>
      </c>
      <c r="BL67" s="543"/>
      <c r="BM67" s="543"/>
      <c r="BN67" s="60">
        <v>0</v>
      </c>
      <c r="BO67" s="60">
        <v>0</v>
      </c>
      <c r="BP67" s="60">
        <v>0</v>
      </c>
      <c r="BQ67" s="60">
        <v>0</v>
      </c>
      <c r="BR67" s="31"/>
      <c r="BS67" s="609"/>
      <c r="BT67" s="59">
        <v>0</v>
      </c>
      <c r="BU67" s="543"/>
      <c r="BV67" s="543"/>
      <c r="BW67" s="543"/>
      <c r="BX67" s="543"/>
      <c r="BY67" s="543"/>
      <c r="BZ67" s="543"/>
      <c r="CA67" s="31"/>
      <c r="CB67" s="609"/>
      <c r="CC67" s="21"/>
      <c r="CD67" s="112" t="s">
        <v>470</v>
      </c>
      <c r="CE67" s="5"/>
      <c r="CF67" s="46"/>
    </row>
    <row r="68" spans="1:84" ht="22.5">
      <c r="A68" s="36" t="str">
        <f>LEFT(B68,9)</f>
        <v/>
      </c>
      <c r="C68" s="42" t="s">
        <v>41</v>
      </c>
      <c r="D68" s="319" t="s">
        <v>466</v>
      </c>
      <c r="E68" s="123" t="s">
        <v>43</v>
      </c>
      <c r="F68" s="123" t="s">
        <v>43</v>
      </c>
      <c r="G68" s="8">
        <v>43455</v>
      </c>
      <c r="H68" s="17" t="s">
        <v>463</v>
      </c>
      <c r="I68" s="16"/>
      <c r="J68" s="16"/>
      <c r="K68" s="16"/>
      <c r="L68" s="18"/>
      <c r="M68" s="16"/>
      <c r="N68" s="16"/>
      <c r="O68" s="18"/>
      <c r="P68" s="16"/>
      <c r="Q68" s="16"/>
      <c r="R68" s="18"/>
      <c r="S68" s="40"/>
      <c r="T68" s="11"/>
      <c r="U68" s="92"/>
      <c r="V68" s="38"/>
      <c r="W68" s="96"/>
      <c r="X68" s="22"/>
      <c r="Y68" s="92"/>
      <c r="Z68" s="92"/>
      <c r="AA68" s="106">
        <v>0</v>
      </c>
      <c r="AB68" s="48">
        <v>0</v>
      </c>
      <c r="AC68" s="31"/>
      <c r="AD68" s="53"/>
      <c r="AE68" s="106">
        <v>0</v>
      </c>
      <c r="AF68" s="48">
        <v>0</v>
      </c>
      <c r="AG68" s="31"/>
      <c r="AH68" s="53"/>
      <c r="AI68" s="59">
        <v>0</v>
      </c>
      <c r="AJ68" s="60">
        <v>0</v>
      </c>
      <c r="AK68" s="60">
        <v>0</v>
      </c>
      <c r="AL68" s="60">
        <v>1044000</v>
      </c>
      <c r="AM68" s="31"/>
      <c r="AN68" s="53"/>
      <c r="AO68" s="59">
        <v>27999.49</v>
      </c>
      <c r="AP68" s="60">
        <v>1044000</v>
      </c>
      <c r="AQ68" s="60">
        <v>557000</v>
      </c>
      <c r="AR68" s="60">
        <v>557000</v>
      </c>
      <c r="AS68" s="31">
        <v>0</v>
      </c>
      <c r="AT68" s="53">
        <f>AP68/AO68-1</f>
        <v>36.286393430737483</v>
      </c>
      <c r="AU68" s="59">
        <v>302079.67000000004</v>
      </c>
      <c r="AV68" s="60">
        <v>302079.67000000004</v>
      </c>
      <c r="AW68" s="60">
        <v>302079.67000000004</v>
      </c>
      <c r="AX68" s="31">
        <f>AU68/AQ68-1</f>
        <v>-0.45766666068222617</v>
      </c>
      <c r="AY68" s="53">
        <f>AR68/AU68-1</f>
        <v>0.84388442956124754</v>
      </c>
      <c r="AZ68" s="59">
        <v>288859.60000000003</v>
      </c>
      <c r="BA68" s="60">
        <v>288859.60000000003</v>
      </c>
      <c r="BB68" s="60">
        <v>288859.60000000003</v>
      </c>
      <c r="BC68" s="60">
        <v>288859.60000000003</v>
      </c>
      <c r="BD68" s="31">
        <f>AZ68/AV68-1</f>
        <v>-4.3763521060520283E-2</v>
      </c>
      <c r="BE68" s="31">
        <f>BA68/AZ68-1</f>
        <v>0</v>
      </c>
      <c r="BF68" s="59">
        <v>288859.60000000003</v>
      </c>
      <c r="BG68" s="60">
        <v>288859.60000000003</v>
      </c>
      <c r="BH68" s="60">
        <v>288859.60000000003</v>
      </c>
      <c r="BI68" s="31">
        <f>BF68/BB68-1</f>
        <v>0</v>
      </c>
      <c r="BJ68" s="619">
        <f>IFERROR(BG68/BF68-1,"N/A")</f>
        <v>0</v>
      </c>
      <c r="BK68" s="59">
        <v>288859.60000000003</v>
      </c>
      <c r="BL68" s="543"/>
      <c r="BM68" s="543"/>
      <c r="BN68" s="60">
        <v>288859.60000000003</v>
      </c>
      <c r="BO68" s="60">
        <v>288859.60000000003</v>
      </c>
      <c r="BP68" s="60">
        <v>288859.60000000003</v>
      </c>
      <c r="BQ68" s="60">
        <v>288859.60000000003</v>
      </c>
      <c r="BR68" s="31">
        <f>IFERROR(BK68/BG68-1,"N/A")</f>
        <v>0</v>
      </c>
      <c r="BS68" s="609">
        <f>IFERROR(BP68/BK68-1,"N/A")</f>
        <v>0</v>
      </c>
      <c r="BT68" s="59">
        <v>288859.60000000003</v>
      </c>
      <c r="BU68" s="543"/>
      <c r="BV68" s="543"/>
      <c r="BW68" s="543"/>
      <c r="BX68" s="543"/>
      <c r="BY68" s="543"/>
      <c r="BZ68" s="543"/>
      <c r="CA68" s="31">
        <f>IFERROR(BT68/BP68-1,"N/A")</f>
        <v>0</v>
      </c>
      <c r="CB68" s="609">
        <f>IFERROR(BY68/BT68-1,"N/A")</f>
        <v>-1</v>
      </c>
      <c r="CC68" s="21"/>
      <c r="CD68" s="112" t="s">
        <v>1765</v>
      </c>
      <c r="CE68" s="5"/>
      <c r="CF68" s="46"/>
    </row>
    <row r="69" spans="1:84" ht="15">
      <c r="A69" s="36" t="str">
        <f>LEFT(B69,9)</f>
        <v>TP2015204</v>
      </c>
      <c r="B69" s="314" t="s">
        <v>820</v>
      </c>
      <c r="C69" s="41" t="s">
        <v>45</v>
      </c>
      <c r="D69" s="15" t="s">
        <v>466</v>
      </c>
      <c r="E69" s="5">
        <v>31058</v>
      </c>
      <c r="F69" s="5">
        <v>51562</v>
      </c>
      <c r="G69" s="8"/>
      <c r="H69" s="17" t="s">
        <v>463</v>
      </c>
      <c r="I69" s="16"/>
      <c r="J69" s="16"/>
      <c r="K69" s="16"/>
      <c r="L69" s="18"/>
      <c r="M69" s="16"/>
      <c r="N69" s="16"/>
      <c r="O69" s="18"/>
      <c r="P69" s="16"/>
      <c r="Q69" s="16"/>
      <c r="R69" s="18"/>
      <c r="S69" s="40"/>
      <c r="T69" s="11"/>
      <c r="U69" s="92"/>
      <c r="V69" s="38"/>
      <c r="W69" s="96"/>
      <c r="X69" s="22"/>
      <c r="Y69" s="92"/>
      <c r="Z69" s="92"/>
      <c r="AA69" s="106">
        <v>0</v>
      </c>
      <c r="AB69" s="48">
        <v>0</v>
      </c>
      <c r="AC69" s="31"/>
      <c r="AD69" s="53"/>
      <c r="AE69" s="106">
        <v>0</v>
      </c>
      <c r="AF69" s="48">
        <v>0</v>
      </c>
      <c r="AG69" s="31"/>
      <c r="AH69" s="53"/>
      <c r="AI69" s="59">
        <v>0</v>
      </c>
      <c r="AJ69" s="60">
        <v>0</v>
      </c>
      <c r="AK69" s="60">
        <v>0</v>
      </c>
      <c r="AL69" s="60">
        <v>1044000</v>
      </c>
      <c r="AM69" s="31"/>
      <c r="AN69" s="53"/>
      <c r="AO69" s="59">
        <v>27999.49</v>
      </c>
      <c r="AP69" s="60">
        <v>1044000</v>
      </c>
      <c r="AQ69" s="60">
        <v>557000</v>
      </c>
      <c r="AR69" s="60">
        <v>557000</v>
      </c>
      <c r="AS69" s="31"/>
      <c r="AT69" s="53"/>
      <c r="AU69" s="59">
        <v>302079.67000000004</v>
      </c>
      <c r="AV69" s="60">
        <v>302079.67000000004</v>
      </c>
      <c r="AW69" s="60">
        <v>302079.67000000004</v>
      </c>
      <c r="AX69" s="31"/>
      <c r="AY69" s="53"/>
      <c r="AZ69" s="59">
        <v>288859.60000000003</v>
      </c>
      <c r="BA69" s="60">
        <v>288859.60000000003</v>
      </c>
      <c r="BB69" s="60">
        <v>288859.60000000003</v>
      </c>
      <c r="BC69" s="60">
        <v>288859.60000000003</v>
      </c>
      <c r="BD69" s="31"/>
      <c r="BE69" s="31"/>
      <c r="BF69" s="59">
        <v>288859.60000000003</v>
      </c>
      <c r="BG69" s="60">
        <v>288859.60000000003</v>
      </c>
      <c r="BH69" s="60">
        <v>288859.60000000003</v>
      </c>
      <c r="BI69" s="31"/>
      <c r="BJ69" s="619"/>
      <c r="BK69" s="59">
        <v>288859.60000000003</v>
      </c>
      <c r="BL69" s="543"/>
      <c r="BM69" s="543"/>
      <c r="BN69" s="60">
        <v>288859.60000000003</v>
      </c>
      <c r="BO69" s="60">
        <v>288859.60000000003</v>
      </c>
      <c r="BP69" s="60">
        <v>288859.60000000003</v>
      </c>
      <c r="BQ69" s="60">
        <v>288859.60000000003</v>
      </c>
      <c r="BR69" s="31"/>
      <c r="BS69" s="609"/>
      <c r="BT69" s="59">
        <v>288859.60000000003</v>
      </c>
      <c r="BU69" s="543"/>
      <c r="BV69" s="543"/>
      <c r="BW69" s="543"/>
      <c r="BX69" s="543"/>
      <c r="BY69" s="543"/>
      <c r="BZ69" s="543"/>
      <c r="CA69" s="31"/>
      <c r="CB69" s="609"/>
      <c r="CC69" s="21"/>
      <c r="CD69" s="112"/>
      <c r="CE69" s="5"/>
      <c r="CF69" s="46"/>
    </row>
    <row r="70" spans="1:84" ht="15">
      <c r="A70" s="36" t="str">
        <f>LEFT(B70,9)</f>
        <v>TP2015204</v>
      </c>
      <c r="B70" s="314" t="s">
        <v>820</v>
      </c>
      <c r="C70" s="41" t="s">
        <v>45</v>
      </c>
      <c r="D70" s="15" t="s">
        <v>466</v>
      </c>
      <c r="E70" s="5">
        <v>31058</v>
      </c>
      <c r="F70" s="5">
        <v>51561</v>
      </c>
      <c r="G70" s="8"/>
      <c r="H70" s="17" t="s">
        <v>464</v>
      </c>
      <c r="I70" s="16"/>
      <c r="J70" s="16"/>
      <c r="K70" s="16"/>
      <c r="L70" s="18"/>
      <c r="M70" s="16"/>
      <c r="N70" s="16"/>
      <c r="O70" s="18"/>
      <c r="P70" s="16"/>
      <c r="Q70" s="16"/>
      <c r="R70" s="18"/>
      <c r="S70" s="40"/>
      <c r="T70" s="11"/>
      <c r="U70" s="92"/>
      <c r="V70" s="38"/>
      <c r="W70" s="96"/>
      <c r="X70" s="22"/>
      <c r="Y70" s="92"/>
      <c r="Z70" s="92"/>
      <c r="AA70" s="106">
        <v>0</v>
      </c>
      <c r="AB70" s="48">
        <v>0</v>
      </c>
      <c r="AC70" s="31"/>
      <c r="AD70" s="53"/>
      <c r="AE70" s="106">
        <v>0</v>
      </c>
      <c r="AF70" s="48">
        <v>0</v>
      </c>
      <c r="AG70" s="31"/>
      <c r="AH70" s="53"/>
      <c r="AI70" s="59">
        <v>0</v>
      </c>
      <c r="AJ70" s="60">
        <v>0</v>
      </c>
      <c r="AK70" s="60">
        <v>0</v>
      </c>
      <c r="AL70" s="60">
        <v>0</v>
      </c>
      <c r="AM70" s="31"/>
      <c r="AN70" s="53"/>
      <c r="AO70" s="59">
        <v>0</v>
      </c>
      <c r="AP70" s="60">
        <v>0</v>
      </c>
      <c r="AQ70" s="60">
        <v>0</v>
      </c>
      <c r="AR70" s="60">
        <v>0</v>
      </c>
      <c r="AS70" s="31"/>
      <c r="AT70" s="53"/>
      <c r="AU70" s="59">
        <v>0</v>
      </c>
      <c r="AV70" s="60">
        <v>0</v>
      </c>
      <c r="AW70" s="60">
        <v>0</v>
      </c>
      <c r="AX70" s="31"/>
      <c r="AY70" s="53"/>
      <c r="AZ70" s="59">
        <v>0</v>
      </c>
      <c r="BA70" s="60">
        <v>0</v>
      </c>
      <c r="BB70" s="60">
        <v>0</v>
      </c>
      <c r="BC70" s="60">
        <v>0</v>
      </c>
      <c r="BD70" s="31"/>
      <c r="BE70" s="31"/>
      <c r="BF70" s="59">
        <v>0</v>
      </c>
      <c r="BG70" s="60">
        <v>0</v>
      </c>
      <c r="BH70" s="60">
        <v>0</v>
      </c>
      <c r="BI70" s="31"/>
      <c r="BJ70" s="619"/>
      <c r="BK70" s="59">
        <v>0</v>
      </c>
      <c r="BL70" s="543"/>
      <c r="BM70" s="543"/>
      <c r="BN70" s="60">
        <v>0</v>
      </c>
      <c r="BO70" s="60">
        <v>0</v>
      </c>
      <c r="BP70" s="60">
        <v>0</v>
      </c>
      <c r="BQ70" s="60">
        <v>0</v>
      </c>
      <c r="BR70" s="31"/>
      <c r="BS70" s="609"/>
      <c r="BT70" s="59">
        <v>0</v>
      </c>
      <c r="BU70" s="543"/>
      <c r="BV70" s="543"/>
      <c r="BW70" s="543"/>
      <c r="BX70" s="543"/>
      <c r="BY70" s="543"/>
      <c r="BZ70" s="543"/>
      <c r="CA70" s="31"/>
      <c r="CB70" s="609"/>
      <c r="CC70" s="21"/>
      <c r="CD70" s="112"/>
      <c r="CE70" s="5"/>
      <c r="CF70" s="46"/>
    </row>
    <row r="71" spans="1:84" ht="25.5">
      <c r="A71" s="36" t="str">
        <f t="shared" si="1"/>
        <v/>
      </c>
      <c r="C71" s="42" t="s">
        <v>41</v>
      </c>
      <c r="D71" s="319" t="s">
        <v>467</v>
      </c>
      <c r="E71" s="123" t="s">
        <v>43</v>
      </c>
      <c r="F71" s="123" t="s">
        <v>43</v>
      </c>
      <c r="G71" s="8">
        <v>43800</v>
      </c>
      <c r="H71" s="17" t="s">
        <v>1730</v>
      </c>
      <c r="I71" s="16"/>
      <c r="J71" s="16"/>
      <c r="K71" s="16"/>
      <c r="L71" s="18"/>
      <c r="M71" s="16"/>
      <c r="N71" s="16"/>
      <c r="O71" s="18"/>
      <c r="P71" s="16"/>
      <c r="Q71" s="16"/>
      <c r="R71" s="18"/>
      <c r="S71" s="40"/>
      <c r="T71" s="11"/>
      <c r="U71" s="92"/>
      <c r="V71" s="38"/>
      <c r="W71" s="96"/>
      <c r="X71" s="22"/>
      <c r="Y71" s="92"/>
      <c r="Z71" s="92"/>
      <c r="AA71" s="106"/>
      <c r="AB71" s="48"/>
      <c r="AC71" s="31"/>
      <c r="AD71" s="53"/>
      <c r="AE71" s="106"/>
      <c r="AF71" s="48"/>
      <c r="AG71" s="31"/>
      <c r="AH71" s="53"/>
      <c r="AI71" s="408" t="s">
        <v>86</v>
      </c>
      <c r="AJ71" s="351" t="s">
        <v>86</v>
      </c>
      <c r="AK71" s="351" t="s">
        <v>86</v>
      </c>
      <c r="AL71" s="351" t="s">
        <v>86</v>
      </c>
      <c r="AM71" s="31"/>
      <c r="AN71" s="53"/>
      <c r="AO71" s="408" t="s">
        <v>86</v>
      </c>
      <c r="AP71" s="351" t="s">
        <v>86</v>
      </c>
      <c r="AQ71" s="60">
        <v>1039000</v>
      </c>
      <c r="AR71" s="60">
        <v>5024000</v>
      </c>
      <c r="AS71" s="31"/>
      <c r="AT71" s="53"/>
      <c r="AU71" s="408" t="s">
        <v>86</v>
      </c>
      <c r="AV71" s="60">
        <v>7022000</v>
      </c>
      <c r="AW71" s="60">
        <v>7156000</v>
      </c>
      <c r="AX71" s="31">
        <f>IFERROR(AU71/AQ71-1,0)</f>
        <v>0</v>
      </c>
      <c r="AY71" s="53">
        <f>IFERROR(AR71/AU71-1,0)</f>
        <v>0</v>
      </c>
      <c r="AZ71" s="59">
        <v>6388895.580000001</v>
      </c>
      <c r="BA71" s="60">
        <v>7661895.580000001</v>
      </c>
      <c r="BB71" s="60">
        <v>9409645</v>
      </c>
      <c r="BC71" s="60">
        <v>9409645</v>
      </c>
      <c r="BD71" s="31">
        <f>IFERROR(AZ71/AV71-1,0)</f>
        <v>-9.0160128168612741E-2</v>
      </c>
      <c r="BE71" s="31">
        <f>BA71/AZ71-1</f>
        <v>0.19925196523559396</v>
      </c>
      <c r="BF71" s="59">
        <v>8144613.6400000006</v>
      </c>
      <c r="BG71" s="60">
        <v>8147700.6399999997</v>
      </c>
      <c r="BH71" s="60">
        <v>8147700.6399999997</v>
      </c>
      <c r="BI71" s="31">
        <f>IFERROR(BF71/BB71-1,0)</f>
        <v>-0.13443986037730427</v>
      </c>
      <c r="BJ71" s="619">
        <f>IFERROR(BG71/BF71-1,"N/A")</f>
        <v>3.7902350393115292E-4</v>
      </c>
      <c r="BK71" s="59">
        <f>BK72</f>
        <v>8147276.8700000001</v>
      </c>
      <c r="BL71" s="543"/>
      <c r="BM71" s="543"/>
      <c r="BN71" s="60">
        <v>8147276.8700000001</v>
      </c>
      <c r="BO71" s="60">
        <v>8147276.8700000001</v>
      </c>
      <c r="BP71" s="60">
        <v>8147276.8700000001</v>
      </c>
      <c r="BQ71" s="60">
        <v>8147276.8700000001</v>
      </c>
      <c r="BR71" s="31">
        <f>IFERROR(BK71/BG71-1,"N/A")</f>
        <v>-5.2010992882989271E-5</v>
      </c>
      <c r="BS71" s="609">
        <f>IFERROR(BP71/BK71-1,"N/A")</f>
        <v>0</v>
      </c>
      <c r="BT71" s="59">
        <v>8147276.8700000001</v>
      </c>
      <c r="BU71" s="543"/>
      <c r="BV71" s="543"/>
      <c r="BW71" s="543"/>
      <c r="BX71" s="543"/>
      <c r="BY71" s="543"/>
      <c r="BZ71" s="543"/>
      <c r="CA71" s="31">
        <f>IFERROR(BT71/BP71-1,"N/A")</f>
        <v>0</v>
      </c>
      <c r="CB71" s="609">
        <f>IFERROR(BY71/BT71-1,"N/A")</f>
        <v>-1</v>
      </c>
      <c r="CC71" s="21"/>
      <c r="CD71" s="112" t="s">
        <v>1735</v>
      </c>
      <c r="CE71" s="5"/>
      <c r="CF71" s="46"/>
    </row>
    <row r="72" spans="1:84" ht="25.5">
      <c r="A72" s="36" t="str">
        <f t="shared" si="1"/>
        <v>TP2017011</v>
      </c>
      <c r="B72" s="314" t="s">
        <v>1662</v>
      </c>
      <c r="C72" s="41" t="s">
        <v>45</v>
      </c>
      <c r="D72" s="15" t="s">
        <v>467</v>
      </c>
      <c r="E72" s="5">
        <v>41202</v>
      </c>
      <c r="F72" s="5">
        <v>61858</v>
      </c>
      <c r="G72" s="8"/>
      <c r="H72" s="17" t="s">
        <v>1730</v>
      </c>
      <c r="I72" s="16"/>
      <c r="J72" s="16"/>
      <c r="K72" s="16"/>
      <c r="L72" s="18"/>
      <c r="M72" s="16"/>
      <c r="N72" s="16"/>
      <c r="O72" s="18"/>
      <c r="P72" s="16"/>
      <c r="Q72" s="16"/>
      <c r="R72" s="18"/>
      <c r="S72" s="40"/>
      <c r="T72" s="11"/>
      <c r="U72" s="92"/>
      <c r="V72" s="38"/>
      <c r="W72" s="96"/>
      <c r="X72" s="22"/>
      <c r="Y72" s="92"/>
      <c r="Z72" s="92"/>
      <c r="AA72" s="106"/>
      <c r="AB72" s="48"/>
      <c r="AC72" s="31"/>
      <c r="AD72" s="53"/>
      <c r="AE72" s="106"/>
      <c r="AF72" s="48"/>
      <c r="AG72" s="31"/>
      <c r="AH72" s="53"/>
      <c r="AI72" s="408" t="s">
        <v>86</v>
      </c>
      <c r="AJ72" s="351" t="s">
        <v>86</v>
      </c>
      <c r="AK72" s="351" t="s">
        <v>86</v>
      </c>
      <c r="AL72" s="351" t="s">
        <v>86</v>
      </c>
      <c r="AM72" s="31"/>
      <c r="AN72" s="53"/>
      <c r="AO72" s="408" t="s">
        <v>86</v>
      </c>
      <c r="AP72" s="351" t="s">
        <v>86</v>
      </c>
      <c r="AQ72" s="60">
        <v>1039000</v>
      </c>
      <c r="AR72" s="60">
        <v>5024000</v>
      </c>
      <c r="AS72" s="31"/>
      <c r="AT72" s="53"/>
      <c r="AU72" s="408" t="s">
        <v>86</v>
      </c>
      <c r="AV72" s="60">
        <v>7022000</v>
      </c>
      <c r="AW72" s="60">
        <v>7156000</v>
      </c>
      <c r="AX72" s="31"/>
      <c r="AY72" s="53"/>
      <c r="AZ72" s="59">
        <v>6388895.580000001</v>
      </c>
      <c r="BA72" s="60">
        <v>7661895.580000001</v>
      </c>
      <c r="BB72" s="60">
        <v>9409645</v>
      </c>
      <c r="BC72" s="60">
        <v>9409645</v>
      </c>
      <c r="BD72" s="31"/>
      <c r="BE72" s="31"/>
      <c r="BF72" s="59">
        <v>8144613.6400000006</v>
      </c>
      <c r="BG72" s="60">
        <v>8147700.6399999997</v>
      </c>
      <c r="BH72" s="60">
        <v>8147700.6399999997</v>
      </c>
      <c r="BI72" s="31"/>
      <c r="BJ72" s="619"/>
      <c r="BK72" s="59">
        <v>8147276.8700000001</v>
      </c>
      <c r="BL72" s="543"/>
      <c r="BM72" s="543"/>
      <c r="BN72" s="60">
        <v>8147276.8700000001</v>
      </c>
      <c r="BO72" s="60">
        <v>8147276.8700000001</v>
      </c>
      <c r="BP72" s="60">
        <v>8147276.8700000001</v>
      </c>
      <c r="BQ72" s="60">
        <v>8147276.8700000001</v>
      </c>
      <c r="BR72" s="31"/>
      <c r="BS72" s="609"/>
      <c r="BT72" s="59">
        <v>8147276.8700000001</v>
      </c>
      <c r="BU72" s="543"/>
      <c r="BV72" s="543"/>
      <c r="BW72" s="543"/>
      <c r="BX72" s="543"/>
      <c r="BY72" s="543"/>
      <c r="BZ72" s="543"/>
      <c r="CA72" s="31"/>
      <c r="CB72" s="609"/>
      <c r="CC72" s="21"/>
      <c r="CD72" s="112"/>
      <c r="CE72" s="5"/>
      <c r="CF72" s="46"/>
    </row>
    <row r="73" spans="1:84" ht="25.5">
      <c r="A73" s="36" t="str">
        <f t="shared" ref="A73:A74" si="2">LEFT(B73,9)</f>
        <v/>
      </c>
      <c r="C73" s="42" t="s">
        <v>41</v>
      </c>
      <c r="D73" s="319" t="s">
        <v>468</v>
      </c>
      <c r="E73" s="123" t="s">
        <v>43</v>
      </c>
      <c r="F73" s="123" t="s">
        <v>43</v>
      </c>
      <c r="G73" s="8">
        <v>43543</v>
      </c>
      <c r="H73" s="17" t="s">
        <v>1731</v>
      </c>
      <c r="I73" s="16"/>
      <c r="J73" s="16"/>
      <c r="K73" s="16"/>
      <c r="L73" s="18"/>
      <c r="M73" s="16"/>
      <c r="N73" s="16"/>
      <c r="O73" s="18"/>
      <c r="P73" s="16"/>
      <c r="Q73" s="16"/>
      <c r="R73" s="18"/>
      <c r="S73" s="40"/>
      <c r="T73" s="11"/>
      <c r="U73" s="92"/>
      <c r="V73" s="38"/>
      <c r="W73" s="96"/>
      <c r="X73" s="22"/>
      <c r="Y73" s="92"/>
      <c r="Z73" s="92"/>
      <c r="AA73" s="106"/>
      <c r="AB73" s="48"/>
      <c r="AC73" s="31"/>
      <c r="AD73" s="53"/>
      <c r="AE73" s="106"/>
      <c r="AF73" s="48"/>
      <c r="AG73" s="31"/>
      <c r="AH73" s="53"/>
      <c r="AI73" s="408" t="s">
        <v>86</v>
      </c>
      <c r="AJ73" s="351" t="s">
        <v>86</v>
      </c>
      <c r="AK73" s="351" t="s">
        <v>86</v>
      </c>
      <c r="AL73" s="351" t="s">
        <v>86</v>
      </c>
      <c r="AM73" s="31"/>
      <c r="AN73" s="53"/>
      <c r="AO73" s="408" t="s">
        <v>86</v>
      </c>
      <c r="AP73" s="351" t="s">
        <v>86</v>
      </c>
      <c r="AQ73" s="60">
        <v>2318000</v>
      </c>
      <c r="AR73" s="60">
        <v>4120000</v>
      </c>
      <c r="AS73" s="31"/>
      <c r="AT73" s="53"/>
      <c r="AU73" s="408" t="s">
        <v>86</v>
      </c>
      <c r="AV73" s="60">
        <v>4236000</v>
      </c>
      <c r="AW73" s="60">
        <v>4236000</v>
      </c>
      <c r="AX73" s="31">
        <f>IFERROR(AU73/AQ73-1,0)</f>
        <v>0</v>
      </c>
      <c r="AY73" s="53">
        <f>IFERROR(AR73/AU73-1,0)</f>
        <v>0</v>
      </c>
      <c r="AZ73" s="59">
        <v>5058521.9600000009</v>
      </c>
      <c r="BA73" s="60">
        <v>5058521.9600000009</v>
      </c>
      <c r="BB73" s="60">
        <v>5058521.9600000009</v>
      </c>
      <c r="BC73" s="60">
        <v>5058521.9600000009</v>
      </c>
      <c r="BD73" s="31">
        <f>IFERROR(AZ73/AV73-1,0)</f>
        <v>0.19417421152030245</v>
      </c>
      <c r="BE73" s="31">
        <f>BA73/AZ73-1</f>
        <v>0</v>
      </c>
      <c r="BF73" s="59">
        <v>5058588.62</v>
      </c>
      <c r="BG73" s="60">
        <v>5058588.62</v>
      </c>
      <c r="BH73" s="60">
        <v>5058588.62</v>
      </c>
      <c r="BI73" s="31">
        <f>IFERROR(BF73/BB73-1,0)</f>
        <v>1.3177762304250606E-5</v>
      </c>
      <c r="BJ73" s="619">
        <f>IFERROR(BG73/BF73-1,"N/A")</f>
        <v>0</v>
      </c>
      <c r="BK73" s="59">
        <f>BK74</f>
        <v>5058588.62</v>
      </c>
      <c r="BL73" s="543"/>
      <c r="BM73" s="543"/>
      <c r="BN73" s="60">
        <v>5058588.62</v>
      </c>
      <c r="BO73" s="60">
        <v>5058588.62</v>
      </c>
      <c r="BP73" s="60">
        <v>5058588.62</v>
      </c>
      <c r="BQ73" s="60">
        <v>5058588.62</v>
      </c>
      <c r="BR73" s="31">
        <f>IFERROR(BK73/BG73-1,"N/A")</f>
        <v>0</v>
      </c>
      <c r="BS73" s="609">
        <f>IFERROR(BP73/BK73-1,"N/A")</f>
        <v>0</v>
      </c>
      <c r="BT73" s="59">
        <v>5058588.62</v>
      </c>
      <c r="BU73" s="543"/>
      <c r="BV73" s="543"/>
      <c r="BW73" s="543"/>
      <c r="BX73" s="543"/>
      <c r="BY73" s="543"/>
      <c r="BZ73" s="543"/>
      <c r="CA73" s="31">
        <f>IFERROR(BT73/BP73-1,"N/A")</f>
        <v>0</v>
      </c>
      <c r="CB73" s="609">
        <f>IFERROR(BY73/BT73-1,"N/A")</f>
        <v>-1</v>
      </c>
      <c r="CC73" s="21"/>
      <c r="CD73" s="112" t="s">
        <v>1736</v>
      </c>
      <c r="CE73" s="5"/>
      <c r="CF73" s="46"/>
    </row>
    <row r="74" spans="1:84" ht="25.5">
      <c r="A74" s="36" t="str">
        <f t="shared" si="2"/>
        <v>TP2017016</v>
      </c>
      <c r="B74" s="314" t="s">
        <v>1671</v>
      </c>
      <c r="C74" s="41" t="s">
        <v>45</v>
      </c>
      <c r="D74" s="15" t="s">
        <v>468</v>
      </c>
      <c r="E74" s="5">
        <v>41233</v>
      </c>
      <c r="F74" s="5">
        <v>71945</v>
      </c>
      <c r="G74" s="8"/>
      <c r="H74" s="17" t="s">
        <v>1731</v>
      </c>
      <c r="I74" s="16"/>
      <c r="J74" s="16"/>
      <c r="K74" s="16"/>
      <c r="L74" s="18"/>
      <c r="M74" s="16"/>
      <c r="N74" s="16"/>
      <c r="O74" s="18"/>
      <c r="P74" s="16"/>
      <c r="Q74" s="16"/>
      <c r="R74" s="18"/>
      <c r="S74" s="40"/>
      <c r="T74" s="11"/>
      <c r="U74" s="92"/>
      <c r="V74" s="38"/>
      <c r="W74" s="96"/>
      <c r="X74" s="22"/>
      <c r="Y74" s="92"/>
      <c r="Z74" s="92"/>
      <c r="AA74" s="106"/>
      <c r="AB74" s="48"/>
      <c r="AC74" s="31"/>
      <c r="AD74" s="53"/>
      <c r="AE74" s="106"/>
      <c r="AF74" s="48"/>
      <c r="AG74" s="31"/>
      <c r="AH74" s="53"/>
      <c r="AI74" s="408" t="s">
        <v>86</v>
      </c>
      <c r="AJ74" s="351" t="s">
        <v>86</v>
      </c>
      <c r="AK74" s="351" t="s">
        <v>86</v>
      </c>
      <c r="AL74" s="351" t="s">
        <v>86</v>
      </c>
      <c r="AM74" s="31"/>
      <c r="AN74" s="53"/>
      <c r="AO74" s="408" t="s">
        <v>86</v>
      </c>
      <c r="AP74" s="351" t="s">
        <v>86</v>
      </c>
      <c r="AQ74" s="60">
        <v>2318000</v>
      </c>
      <c r="AR74" s="60">
        <v>4120000</v>
      </c>
      <c r="AS74" s="31"/>
      <c r="AT74" s="53"/>
      <c r="AU74" s="408" t="s">
        <v>86</v>
      </c>
      <c r="AV74" s="60">
        <v>4236000</v>
      </c>
      <c r="AW74" s="60">
        <v>4236000</v>
      </c>
      <c r="AX74" s="31"/>
      <c r="AY74" s="53"/>
      <c r="AZ74" s="59">
        <v>5058521.9600000009</v>
      </c>
      <c r="BA74" s="60">
        <v>5058521.9600000009</v>
      </c>
      <c r="BB74" s="60">
        <v>5058521.9600000009</v>
      </c>
      <c r="BC74" s="60">
        <v>5058521.9600000009</v>
      </c>
      <c r="BD74" s="31"/>
      <c r="BE74" s="31"/>
      <c r="BF74" s="59">
        <v>5058588.62</v>
      </c>
      <c r="BG74" s="60">
        <v>5058588.62</v>
      </c>
      <c r="BH74" s="60">
        <v>5058588.62</v>
      </c>
      <c r="BI74" s="31"/>
      <c r="BJ74" s="619"/>
      <c r="BK74" s="59">
        <v>5058588.62</v>
      </c>
      <c r="BL74" s="543"/>
      <c r="BM74" s="543"/>
      <c r="BN74" s="60">
        <v>5058588.62</v>
      </c>
      <c r="BO74" s="60">
        <v>5058588.62</v>
      </c>
      <c r="BP74" s="60">
        <v>5058588.62</v>
      </c>
      <c r="BQ74" s="60">
        <v>5058588.62</v>
      </c>
      <c r="BR74" s="31"/>
      <c r="BS74" s="609"/>
      <c r="BT74" s="59">
        <v>5058588.62</v>
      </c>
      <c r="BU74" s="543"/>
      <c r="BV74" s="543"/>
      <c r="BW74" s="543"/>
      <c r="BX74" s="543"/>
      <c r="BY74" s="543"/>
      <c r="BZ74" s="543"/>
      <c r="CA74" s="31"/>
      <c r="CB74" s="609"/>
      <c r="CC74" s="21"/>
      <c r="CD74" s="112"/>
      <c r="CE74" s="5"/>
      <c r="CF74" s="46"/>
    </row>
    <row r="75" spans="1:84" ht="56.25">
      <c r="A75" s="36" t="str">
        <f t="shared" ref="A75:A76" si="3">LEFT(B75,9)</f>
        <v/>
      </c>
      <c r="C75" s="42" t="s">
        <v>41</v>
      </c>
      <c r="D75" s="319" t="s">
        <v>1728</v>
      </c>
      <c r="E75" s="123" t="s">
        <v>43</v>
      </c>
      <c r="F75" s="123" t="s">
        <v>43</v>
      </c>
      <c r="G75" s="8">
        <v>43983</v>
      </c>
      <c r="H75" s="17" t="s">
        <v>1773</v>
      </c>
      <c r="I75" s="16"/>
      <c r="J75" s="16"/>
      <c r="K75" s="16"/>
      <c r="L75" s="18"/>
      <c r="M75" s="16"/>
      <c r="N75" s="16"/>
      <c r="O75" s="18"/>
      <c r="P75" s="16"/>
      <c r="Q75" s="16"/>
      <c r="R75" s="18"/>
      <c r="S75" s="40"/>
      <c r="T75" s="11"/>
      <c r="U75" s="92"/>
      <c r="V75" s="38"/>
      <c r="W75" s="96"/>
      <c r="X75" s="22"/>
      <c r="Y75" s="92"/>
      <c r="Z75" s="92"/>
      <c r="AA75" s="106"/>
      <c r="AB75" s="48"/>
      <c r="AC75" s="31"/>
      <c r="AD75" s="53"/>
      <c r="AE75" s="106"/>
      <c r="AF75" s="48"/>
      <c r="AG75" s="31"/>
      <c r="AH75" s="53"/>
      <c r="AI75" s="408" t="s">
        <v>86</v>
      </c>
      <c r="AJ75" s="351" t="s">
        <v>86</v>
      </c>
      <c r="AK75" s="351" t="s">
        <v>86</v>
      </c>
      <c r="AL75" s="351" t="s">
        <v>86</v>
      </c>
      <c r="AM75" s="31"/>
      <c r="AN75" s="53"/>
      <c r="AO75" s="408" t="s">
        <v>86</v>
      </c>
      <c r="AP75" s="351" t="s">
        <v>86</v>
      </c>
      <c r="AQ75" s="351" t="s">
        <v>86</v>
      </c>
      <c r="AR75" s="351" t="s">
        <v>86</v>
      </c>
      <c r="AS75" s="31"/>
      <c r="AT75" s="53"/>
      <c r="AU75" s="408" t="s">
        <v>86</v>
      </c>
      <c r="AV75" s="60">
        <v>971000</v>
      </c>
      <c r="AW75" s="60">
        <v>1677000</v>
      </c>
      <c r="AX75" s="31">
        <f>IFERROR(AU75/AQ75-1,0)</f>
        <v>0</v>
      </c>
      <c r="AY75" s="53">
        <f>IFERROR(AR75/AU75-1,0)</f>
        <v>0</v>
      </c>
      <c r="AZ75" s="408" t="s">
        <v>86</v>
      </c>
      <c r="BA75" s="60">
        <v>2842000</v>
      </c>
      <c r="BB75" s="60">
        <v>2345950</v>
      </c>
      <c r="BC75" s="60">
        <v>2345950</v>
      </c>
      <c r="BD75" s="31">
        <f>IFERROR(AZ75/AV75-1,0)</f>
        <v>0</v>
      </c>
      <c r="BE75" s="31" t="e">
        <f>BA75/AZ75-1</f>
        <v>#VALUE!</v>
      </c>
      <c r="BF75" s="408">
        <v>2529407.75</v>
      </c>
      <c r="BG75" s="351">
        <v>2537088.75</v>
      </c>
      <c r="BH75" s="351">
        <v>2537088.75</v>
      </c>
      <c r="BI75" s="31">
        <f>IFERROR(BF75/BB75-1,0)</f>
        <v>7.8201901148788444E-2</v>
      </c>
      <c r="BJ75" s="619">
        <f>IFERROR(BG75/BF75-1,"N/A")</f>
        <v>3.0366792384501906E-3</v>
      </c>
      <c r="BK75" s="408">
        <f>BK76</f>
        <v>2536388.52</v>
      </c>
      <c r="BL75" s="543"/>
      <c r="BM75" s="543"/>
      <c r="BN75" s="60">
        <v>2536388.52</v>
      </c>
      <c r="BO75" s="60">
        <v>2536388.52</v>
      </c>
      <c r="BP75" s="60">
        <v>2536388.52</v>
      </c>
      <c r="BQ75" s="60">
        <v>2536388.52</v>
      </c>
      <c r="BR75" s="31">
        <f>IFERROR(BK75/BG75-1,"N/A")</f>
        <v>-2.7599743997919202E-4</v>
      </c>
      <c r="BS75" s="609">
        <f>IFERROR(BP75/BK75-1,"N/A")</f>
        <v>0</v>
      </c>
      <c r="BT75" s="648">
        <v>2394794</v>
      </c>
      <c r="BU75" s="543"/>
      <c r="BV75" s="543"/>
      <c r="BW75" s="543"/>
      <c r="BX75" s="543"/>
      <c r="BY75" s="543"/>
      <c r="BZ75" s="543"/>
      <c r="CA75" s="31">
        <f>IFERROR(BT75/BP75-1,"N/A")</f>
        <v>-5.5825248728061605E-2</v>
      </c>
      <c r="CB75" s="609">
        <f>IFERROR(BY75/BT75-1,"N/A")</f>
        <v>-1</v>
      </c>
      <c r="CC75" s="21"/>
      <c r="CD75" s="112" t="s">
        <v>2999</v>
      </c>
      <c r="CE75" s="5"/>
      <c r="CF75" s="46"/>
    </row>
    <row r="76" spans="1:84" ht="13.5" customHeight="1">
      <c r="A76" s="36" t="str">
        <f t="shared" si="3"/>
        <v>TP2015118</v>
      </c>
      <c r="B76" s="313" t="s">
        <v>1629</v>
      </c>
      <c r="C76" s="41" t="s">
        <v>45</v>
      </c>
      <c r="D76" s="15" t="s">
        <v>1728</v>
      </c>
      <c r="E76" s="5">
        <v>30809</v>
      </c>
      <c r="F76" s="5">
        <v>51096</v>
      </c>
      <c r="G76" s="8"/>
      <c r="H76" s="17" t="s">
        <v>1773</v>
      </c>
      <c r="I76" s="16"/>
      <c r="J76" s="16"/>
      <c r="K76" s="16"/>
      <c r="L76" s="18"/>
      <c r="M76" s="16"/>
      <c r="N76" s="16"/>
      <c r="O76" s="18"/>
      <c r="P76" s="16"/>
      <c r="Q76" s="16"/>
      <c r="R76" s="18"/>
      <c r="S76" s="40"/>
      <c r="T76" s="11"/>
      <c r="U76" s="92"/>
      <c r="V76" s="38"/>
      <c r="W76" s="96"/>
      <c r="X76" s="22"/>
      <c r="Y76" s="92"/>
      <c r="Z76" s="92"/>
      <c r="AA76" s="106"/>
      <c r="AB76" s="48"/>
      <c r="AC76" s="31"/>
      <c r="AD76" s="53"/>
      <c r="AE76" s="106"/>
      <c r="AF76" s="48"/>
      <c r="AG76" s="31"/>
      <c r="AH76" s="53"/>
      <c r="AI76" s="408" t="s">
        <v>86</v>
      </c>
      <c r="AJ76" s="351" t="s">
        <v>86</v>
      </c>
      <c r="AK76" s="351" t="s">
        <v>86</v>
      </c>
      <c r="AL76" s="351" t="s">
        <v>86</v>
      </c>
      <c r="AM76" s="31"/>
      <c r="AN76" s="53"/>
      <c r="AO76" s="408" t="s">
        <v>86</v>
      </c>
      <c r="AP76" s="351" t="s">
        <v>86</v>
      </c>
      <c r="AQ76" s="351" t="s">
        <v>86</v>
      </c>
      <c r="AR76" s="351" t="s">
        <v>86</v>
      </c>
      <c r="AS76" s="31"/>
      <c r="AT76" s="53"/>
      <c r="AU76" s="408" t="s">
        <v>86</v>
      </c>
      <c r="AV76" s="60">
        <v>971000</v>
      </c>
      <c r="AW76" s="60">
        <v>1677000</v>
      </c>
      <c r="AX76" s="31"/>
      <c r="AY76" s="53"/>
      <c r="AZ76" s="408" t="s">
        <v>86</v>
      </c>
      <c r="BA76" s="60">
        <v>2842000</v>
      </c>
      <c r="BB76" s="60">
        <v>2345950</v>
      </c>
      <c r="BC76" s="60">
        <v>2345950</v>
      </c>
      <c r="BD76" s="31"/>
      <c r="BE76" s="31"/>
      <c r="BF76" s="408">
        <v>2529407.75</v>
      </c>
      <c r="BG76" s="351">
        <v>2537088.75</v>
      </c>
      <c r="BH76" s="351">
        <v>2537088.75</v>
      </c>
      <c r="BI76" s="31"/>
      <c r="BJ76" s="619"/>
      <c r="BK76" s="408">
        <v>2536388.52</v>
      </c>
      <c r="BL76" s="543"/>
      <c r="BM76" s="543"/>
      <c r="BN76" s="60">
        <v>2536388.52</v>
      </c>
      <c r="BO76" s="60">
        <v>2536388.52</v>
      </c>
      <c r="BP76" s="60">
        <v>2536388.52</v>
      </c>
      <c r="BQ76" s="60">
        <v>2536388.52</v>
      </c>
      <c r="BR76" s="31"/>
      <c r="BS76" s="609"/>
      <c r="BT76" s="648">
        <v>2394794</v>
      </c>
      <c r="BU76" s="543"/>
      <c r="BV76" s="543"/>
      <c r="BW76" s="543"/>
      <c r="BX76" s="543"/>
      <c r="BY76" s="543"/>
      <c r="BZ76" s="543"/>
      <c r="CA76" s="31"/>
      <c r="CB76" s="609"/>
      <c r="CC76" s="21"/>
      <c r="CD76" s="112"/>
      <c r="CE76" s="5"/>
      <c r="CF76" s="46"/>
    </row>
    <row r="77" spans="1:84" ht="23.45" customHeight="1">
      <c r="A77" s="36" t="str">
        <f t="shared" ref="A77:A78" si="4">LEFT(B77,9)</f>
        <v/>
      </c>
      <c r="C77" s="42" t="s">
        <v>41</v>
      </c>
      <c r="D77" s="319" t="s">
        <v>1729</v>
      </c>
      <c r="E77" s="123" t="s">
        <v>43</v>
      </c>
      <c r="F77" s="123" t="s">
        <v>43</v>
      </c>
      <c r="G77" s="8">
        <v>44714</v>
      </c>
      <c r="H77" s="17" t="s">
        <v>2001</v>
      </c>
      <c r="I77" s="16"/>
      <c r="J77" s="16"/>
      <c r="K77" s="16"/>
      <c r="L77" s="18"/>
      <c r="M77" s="16"/>
      <c r="N77" s="16"/>
      <c r="O77" s="18"/>
      <c r="P77" s="16"/>
      <c r="Q77" s="16"/>
      <c r="R77" s="18"/>
      <c r="S77" s="40"/>
      <c r="T77" s="11"/>
      <c r="U77" s="92"/>
      <c r="V77" s="38"/>
      <c r="W77" s="96"/>
      <c r="X77" s="22"/>
      <c r="Y77" s="92"/>
      <c r="Z77" s="92"/>
      <c r="AA77" s="106"/>
      <c r="AB77" s="48"/>
      <c r="AC77" s="31"/>
      <c r="AD77" s="53"/>
      <c r="AE77" s="106"/>
      <c r="AF77" s="48"/>
      <c r="AG77" s="31"/>
      <c r="AH77" s="53"/>
      <c r="AI77" s="408" t="s">
        <v>86</v>
      </c>
      <c r="AJ77" s="351" t="s">
        <v>86</v>
      </c>
      <c r="AK77" s="351" t="s">
        <v>86</v>
      </c>
      <c r="AL77" s="351" t="s">
        <v>86</v>
      </c>
      <c r="AM77" s="31"/>
      <c r="AN77" s="53"/>
      <c r="AO77" s="408" t="s">
        <v>86</v>
      </c>
      <c r="AP77" s="351" t="s">
        <v>86</v>
      </c>
      <c r="AQ77" s="351" t="s">
        <v>86</v>
      </c>
      <c r="AR77" s="351" t="s">
        <v>86</v>
      </c>
      <c r="AS77" s="31"/>
      <c r="AT77" s="53"/>
      <c r="AU77" s="408" t="s">
        <v>86</v>
      </c>
      <c r="AV77" s="60" t="s">
        <v>86</v>
      </c>
      <c r="AW77" s="60" t="s">
        <v>86</v>
      </c>
      <c r="AX77" s="31">
        <f>IFERROR(AU77/AQ77-1,0)</f>
        <v>0</v>
      </c>
      <c r="AY77" s="53">
        <f>IFERROR(AR77/AU77-1,0)</f>
        <v>0</v>
      </c>
      <c r="AZ77" s="408" t="s">
        <v>86</v>
      </c>
      <c r="BA77" s="60" t="s">
        <v>86</v>
      </c>
      <c r="BB77" s="60" t="s">
        <v>86</v>
      </c>
      <c r="BC77" s="60" t="s">
        <v>86</v>
      </c>
      <c r="BD77" s="31">
        <f>IFERROR(AZ77/AV77-1,0)</f>
        <v>0</v>
      </c>
      <c r="BE77" s="31" t="e">
        <f>BA77/AZ77-1</f>
        <v>#VALUE!</v>
      </c>
      <c r="BF77" s="408"/>
      <c r="BG77" s="351">
        <v>0</v>
      </c>
      <c r="BH77" s="351">
        <f>BH78</f>
        <v>0</v>
      </c>
      <c r="BI77" s="31">
        <f>IFERROR(BF77/BB77-1,0)</f>
        <v>0</v>
      </c>
      <c r="BJ77" s="619" t="str">
        <f>IFERROR(BG77/BF77-1,"N/A")</f>
        <v>N/A</v>
      </c>
      <c r="BK77" s="408">
        <f>BK78</f>
        <v>0</v>
      </c>
      <c r="BL77" s="543"/>
      <c r="BM77" s="543"/>
      <c r="BN77" s="60">
        <v>0</v>
      </c>
      <c r="BO77" s="60">
        <v>0</v>
      </c>
      <c r="BP77" s="60">
        <v>0</v>
      </c>
      <c r="BQ77" s="60">
        <v>0</v>
      </c>
      <c r="BR77" s="31" t="str">
        <f>IFERROR(BK77/BG77-1,"N/A")</f>
        <v>N/A</v>
      </c>
      <c r="BS77" s="609" t="str">
        <f>IFERROR(BP77/BK77-1,"N/A")</f>
        <v>N/A</v>
      </c>
      <c r="BT77" s="648">
        <f>BT78</f>
        <v>31450.100000000006</v>
      </c>
      <c r="BU77" s="543"/>
      <c r="BV77" s="543"/>
      <c r="BW77" s="543"/>
      <c r="BX77" s="543"/>
      <c r="BY77" s="543"/>
      <c r="BZ77" s="543"/>
      <c r="CA77" s="31" t="str">
        <f>IFERROR(BT77/BP77-1,"N/A")</f>
        <v>N/A</v>
      </c>
      <c r="CB77" s="609">
        <f>IFERROR(BY77/BT77-1,"N/A")</f>
        <v>-1</v>
      </c>
      <c r="CC77" s="21"/>
      <c r="CD77" s="112" t="s">
        <v>2013</v>
      </c>
      <c r="CE77" s="5"/>
      <c r="CF77" s="46"/>
    </row>
    <row r="78" spans="1:84" ht="15">
      <c r="A78" s="36" t="str">
        <f t="shared" si="4"/>
        <v>TP2020033</v>
      </c>
      <c r="B78" s="313" t="s">
        <v>1853</v>
      </c>
      <c r="C78" s="41" t="s">
        <v>45</v>
      </c>
      <c r="D78" s="15" t="s">
        <v>1729</v>
      </c>
      <c r="E78" s="5">
        <v>81520</v>
      </c>
      <c r="F78" s="5">
        <v>112389</v>
      </c>
      <c r="G78" s="8"/>
      <c r="H78" s="17" t="s">
        <v>2001</v>
      </c>
      <c r="I78" s="16"/>
      <c r="J78" s="16"/>
      <c r="K78" s="16"/>
      <c r="L78" s="18"/>
      <c r="M78" s="16"/>
      <c r="N78" s="16"/>
      <c r="O78" s="18"/>
      <c r="P78" s="16"/>
      <c r="Q78" s="16"/>
      <c r="R78" s="18"/>
      <c r="S78" s="40"/>
      <c r="T78" s="11"/>
      <c r="U78" s="92"/>
      <c r="V78" s="38"/>
      <c r="W78" s="96"/>
      <c r="X78" s="22"/>
      <c r="Y78" s="92"/>
      <c r="Z78" s="92"/>
      <c r="AA78" s="106"/>
      <c r="AB78" s="48"/>
      <c r="AC78" s="31"/>
      <c r="AD78" s="53"/>
      <c r="AE78" s="106"/>
      <c r="AF78" s="48"/>
      <c r="AG78" s="31"/>
      <c r="AH78" s="53"/>
      <c r="AI78" s="408" t="s">
        <v>86</v>
      </c>
      <c r="AJ78" s="351" t="s">
        <v>86</v>
      </c>
      <c r="AK78" s="351" t="s">
        <v>86</v>
      </c>
      <c r="AL78" s="351" t="s">
        <v>86</v>
      </c>
      <c r="AM78" s="31"/>
      <c r="AN78" s="53"/>
      <c r="AO78" s="408" t="s">
        <v>86</v>
      </c>
      <c r="AP78" s="351" t="s">
        <v>86</v>
      </c>
      <c r="AQ78" s="351" t="s">
        <v>86</v>
      </c>
      <c r="AR78" s="351" t="s">
        <v>86</v>
      </c>
      <c r="AS78" s="31"/>
      <c r="AT78" s="53"/>
      <c r="AU78" s="408" t="s">
        <v>86</v>
      </c>
      <c r="AV78" s="60" t="s">
        <v>86</v>
      </c>
      <c r="AW78" s="60" t="s">
        <v>86</v>
      </c>
      <c r="AX78" s="31"/>
      <c r="AY78" s="53"/>
      <c r="AZ78" s="408" t="s">
        <v>86</v>
      </c>
      <c r="BA78" s="60" t="s">
        <v>86</v>
      </c>
      <c r="BB78" s="60" t="s">
        <v>86</v>
      </c>
      <c r="BC78" s="60" t="s">
        <v>86</v>
      </c>
      <c r="BD78" s="31"/>
      <c r="BE78" s="31"/>
      <c r="BF78" s="408"/>
      <c r="BG78" s="351">
        <v>0</v>
      </c>
      <c r="BH78" s="351">
        <v>0</v>
      </c>
      <c r="BI78" s="31"/>
      <c r="BJ78" s="619"/>
      <c r="BK78" s="408">
        <v>0</v>
      </c>
      <c r="BL78" s="543"/>
      <c r="BM78" s="543"/>
      <c r="BN78" s="60">
        <v>0</v>
      </c>
      <c r="BO78" s="60">
        <v>0</v>
      </c>
      <c r="BP78" s="60">
        <v>0</v>
      </c>
      <c r="BQ78" s="60">
        <v>0</v>
      </c>
      <c r="BR78" s="31"/>
      <c r="BS78" s="609"/>
      <c r="BT78" s="648">
        <v>31450.100000000006</v>
      </c>
      <c r="BU78" s="543"/>
      <c r="BV78" s="543"/>
      <c r="BW78" s="543"/>
      <c r="BX78" s="543"/>
      <c r="BY78" s="543"/>
      <c r="BZ78" s="543"/>
      <c r="CA78" s="31"/>
      <c r="CB78" s="609"/>
      <c r="CC78" s="21"/>
      <c r="CD78" s="112"/>
      <c r="CE78" s="5"/>
      <c r="CF78" s="46"/>
    </row>
    <row r="79" spans="1:84" ht="22.5">
      <c r="A79" s="36" t="str">
        <f t="shared" ref="A79:A80" si="5">LEFT(B79,9)</f>
        <v/>
      </c>
      <c r="C79" s="42" t="s">
        <v>41</v>
      </c>
      <c r="D79" s="319" t="s">
        <v>1772</v>
      </c>
      <c r="E79" s="123" t="s">
        <v>43</v>
      </c>
      <c r="F79" s="123" t="s">
        <v>43</v>
      </c>
      <c r="G79" s="8">
        <v>44527</v>
      </c>
      <c r="H79" s="17" t="s">
        <v>2002</v>
      </c>
      <c r="I79" s="16"/>
      <c r="J79" s="16"/>
      <c r="K79" s="16"/>
      <c r="L79" s="18"/>
      <c r="M79" s="16"/>
      <c r="N79" s="16"/>
      <c r="O79" s="18"/>
      <c r="P79" s="16"/>
      <c r="Q79" s="16"/>
      <c r="R79" s="18"/>
      <c r="S79" s="40"/>
      <c r="T79" s="11"/>
      <c r="U79" s="92"/>
      <c r="V79" s="38"/>
      <c r="W79" s="96"/>
      <c r="X79" s="22"/>
      <c r="Y79" s="92"/>
      <c r="Z79" s="92"/>
      <c r="AA79" s="106"/>
      <c r="AB79" s="48"/>
      <c r="AC79" s="31"/>
      <c r="AD79" s="53"/>
      <c r="AE79" s="106"/>
      <c r="AF79" s="48"/>
      <c r="AG79" s="31"/>
      <c r="AH79" s="53"/>
      <c r="AI79" s="408" t="s">
        <v>86</v>
      </c>
      <c r="AJ79" s="351" t="s">
        <v>86</v>
      </c>
      <c r="AK79" s="351" t="s">
        <v>86</v>
      </c>
      <c r="AL79" s="351" t="s">
        <v>86</v>
      </c>
      <c r="AM79" s="31"/>
      <c r="AN79" s="53"/>
      <c r="AO79" s="408" t="s">
        <v>86</v>
      </c>
      <c r="AP79" s="351" t="s">
        <v>86</v>
      </c>
      <c r="AQ79" s="351" t="s">
        <v>86</v>
      </c>
      <c r="AR79" s="351" t="s">
        <v>86</v>
      </c>
      <c r="AS79" s="31"/>
      <c r="AT79" s="53"/>
      <c r="AU79" s="408" t="s">
        <v>86</v>
      </c>
      <c r="AV79" s="60" t="s">
        <v>86</v>
      </c>
      <c r="AW79" s="60" t="s">
        <v>86</v>
      </c>
      <c r="AX79" s="31">
        <f>IFERROR(AU79/AQ79-1,0)</f>
        <v>0</v>
      </c>
      <c r="AY79" s="53">
        <f>IFERROR(AR79/AU79-1,0)</f>
        <v>0</v>
      </c>
      <c r="AZ79" s="408" t="s">
        <v>86</v>
      </c>
      <c r="BA79" s="60" t="s">
        <v>86</v>
      </c>
      <c r="BB79" s="60" t="s">
        <v>86</v>
      </c>
      <c r="BC79" s="60" t="s">
        <v>86</v>
      </c>
      <c r="BD79" s="31">
        <f>IFERROR(AZ79/AV79-1,0)</f>
        <v>0</v>
      </c>
      <c r="BE79" s="31" t="e">
        <f>BA79/AZ79-1</f>
        <v>#VALUE!</v>
      </c>
      <c r="BF79" s="408"/>
      <c r="BG79" s="351">
        <v>0</v>
      </c>
      <c r="BH79" s="351">
        <v>1616718</v>
      </c>
      <c r="BI79" s="31">
        <f>IFERROR(BF79/BB79-1,0)</f>
        <v>0</v>
      </c>
      <c r="BJ79" s="619" t="str">
        <f>IFERROR(BG79/BF79-1,"N/A")</f>
        <v>N/A</v>
      </c>
      <c r="BK79" s="408">
        <f>BK80</f>
        <v>1203703.96</v>
      </c>
      <c r="BL79" s="543"/>
      <c r="BM79" s="543"/>
      <c r="BN79" s="60">
        <v>1865489.96</v>
      </c>
      <c r="BO79" s="60">
        <v>1865489.96</v>
      </c>
      <c r="BP79" s="60">
        <v>1865411</v>
      </c>
      <c r="BQ79" s="60">
        <v>1865411</v>
      </c>
      <c r="BR79" s="31" t="str">
        <f>IFERROR(BK79/BG79-1,"N/A")</f>
        <v>N/A</v>
      </c>
      <c r="BS79" s="609">
        <f>IFERROR(BP79/BK79-1,"N/A")</f>
        <v>0.54972573156609039</v>
      </c>
      <c r="BT79" s="648">
        <f>BT80</f>
        <v>1504560.18</v>
      </c>
      <c r="BU79" s="543"/>
      <c r="BV79" s="543"/>
      <c r="BW79" s="543"/>
      <c r="BX79" s="543"/>
      <c r="BY79" s="543"/>
      <c r="BZ79" s="543"/>
      <c r="CA79" s="31">
        <f>IFERROR(BT79/BP79-1,"N/A")</f>
        <v>-0.19344306428985358</v>
      </c>
      <c r="CB79" s="609">
        <f>IFERROR(BY79/BT79-1,"N/A")</f>
        <v>-1</v>
      </c>
      <c r="CC79" s="21"/>
      <c r="CD79" s="112" t="s">
        <v>2004</v>
      </c>
      <c r="CE79" s="5"/>
      <c r="CF79" s="46"/>
    </row>
    <row r="80" spans="1:84" ht="15">
      <c r="A80" s="36" t="str">
        <f t="shared" si="5"/>
        <v>TP2020033</v>
      </c>
      <c r="B80" s="313" t="s">
        <v>2012</v>
      </c>
      <c r="C80" s="41" t="s">
        <v>45</v>
      </c>
      <c r="D80" s="15" t="s">
        <v>1772</v>
      </c>
      <c r="E80" s="5">
        <v>81523</v>
      </c>
      <c r="F80" s="5">
        <v>112393</v>
      </c>
      <c r="G80" s="8"/>
      <c r="H80" s="17" t="s">
        <v>2002</v>
      </c>
      <c r="I80" s="16"/>
      <c r="J80" s="16"/>
      <c r="K80" s="16"/>
      <c r="L80" s="18"/>
      <c r="M80" s="16"/>
      <c r="N80" s="16"/>
      <c r="O80" s="18"/>
      <c r="P80" s="16"/>
      <c r="Q80" s="16"/>
      <c r="R80" s="18"/>
      <c r="S80" s="40"/>
      <c r="T80" s="11"/>
      <c r="U80" s="92"/>
      <c r="V80" s="38"/>
      <c r="W80" s="96"/>
      <c r="X80" s="22"/>
      <c r="Y80" s="92"/>
      <c r="Z80" s="92"/>
      <c r="AA80" s="106"/>
      <c r="AB80" s="48"/>
      <c r="AC80" s="31"/>
      <c r="AD80" s="53"/>
      <c r="AE80" s="106"/>
      <c r="AF80" s="48"/>
      <c r="AG80" s="31"/>
      <c r="AH80" s="53"/>
      <c r="AI80" s="408" t="s">
        <v>86</v>
      </c>
      <c r="AJ80" s="351" t="s">
        <v>86</v>
      </c>
      <c r="AK80" s="351" t="s">
        <v>86</v>
      </c>
      <c r="AL80" s="351" t="s">
        <v>86</v>
      </c>
      <c r="AM80" s="31"/>
      <c r="AN80" s="53"/>
      <c r="AO80" s="408" t="s">
        <v>86</v>
      </c>
      <c r="AP80" s="351" t="s">
        <v>86</v>
      </c>
      <c r="AQ80" s="351" t="s">
        <v>86</v>
      </c>
      <c r="AR80" s="351" t="s">
        <v>86</v>
      </c>
      <c r="AS80" s="31"/>
      <c r="AT80" s="53"/>
      <c r="AU80" s="408" t="s">
        <v>86</v>
      </c>
      <c r="AV80" s="60" t="s">
        <v>86</v>
      </c>
      <c r="AW80" s="60" t="s">
        <v>86</v>
      </c>
      <c r="AX80" s="31"/>
      <c r="AY80" s="53"/>
      <c r="AZ80" s="408" t="s">
        <v>86</v>
      </c>
      <c r="BA80" s="60" t="s">
        <v>86</v>
      </c>
      <c r="BB80" s="60" t="s">
        <v>86</v>
      </c>
      <c r="BC80" s="60" t="s">
        <v>86</v>
      </c>
      <c r="BD80" s="31"/>
      <c r="BE80" s="31"/>
      <c r="BF80" s="408"/>
      <c r="BG80" s="351">
        <v>0</v>
      </c>
      <c r="BH80" s="351">
        <v>1616718</v>
      </c>
      <c r="BI80" s="31"/>
      <c r="BJ80" s="619"/>
      <c r="BK80" s="408">
        <v>1203703.96</v>
      </c>
      <c r="BL80" s="543"/>
      <c r="BM80" s="543"/>
      <c r="BN80" s="60">
        <v>1865489.96</v>
      </c>
      <c r="BO80" s="60">
        <v>1865489.96</v>
      </c>
      <c r="BP80" s="60">
        <v>1865411</v>
      </c>
      <c r="BQ80" s="60">
        <v>1865411</v>
      </c>
      <c r="BR80" s="31"/>
      <c r="BS80" s="609"/>
      <c r="BT80" s="648">
        <v>1504560.18</v>
      </c>
      <c r="BU80" s="543"/>
      <c r="BV80" s="543"/>
      <c r="BW80" s="543"/>
      <c r="BX80" s="543"/>
      <c r="BY80" s="543"/>
      <c r="BZ80" s="543"/>
      <c r="CA80" s="31"/>
      <c r="CB80" s="609"/>
      <c r="CC80" s="21"/>
      <c r="CD80" s="112"/>
      <c r="CE80" s="5"/>
      <c r="CF80" s="46"/>
    </row>
    <row r="81" spans="1:84" ht="22.5">
      <c r="A81" s="36" t="str">
        <f t="shared" ref="A81:A82" si="6">LEFT(B81,9)</f>
        <v/>
      </c>
      <c r="C81" s="42" t="s">
        <v>41</v>
      </c>
      <c r="D81" s="319" t="s">
        <v>2011</v>
      </c>
      <c r="E81" s="123" t="s">
        <v>43</v>
      </c>
      <c r="F81" s="123" t="s">
        <v>43</v>
      </c>
      <c r="G81" s="8">
        <v>44713</v>
      </c>
      <c r="H81" s="17" t="s">
        <v>2003</v>
      </c>
      <c r="I81" s="16"/>
      <c r="J81" s="16"/>
      <c r="K81" s="16"/>
      <c r="L81" s="18"/>
      <c r="M81" s="16"/>
      <c r="N81" s="16"/>
      <c r="O81" s="18"/>
      <c r="P81" s="16"/>
      <c r="Q81" s="16"/>
      <c r="R81" s="18"/>
      <c r="S81" s="40"/>
      <c r="T81" s="11"/>
      <c r="U81" s="92"/>
      <c r="V81" s="38"/>
      <c r="W81" s="96"/>
      <c r="X81" s="22"/>
      <c r="Y81" s="92"/>
      <c r="Z81" s="92"/>
      <c r="AA81" s="106"/>
      <c r="AB81" s="48"/>
      <c r="AC81" s="31"/>
      <c r="AD81" s="53"/>
      <c r="AE81" s="106"/>
      <c r="AF81" s="48"/>
      <c r="AG81" s="31"/>
      <c r="AH81" s="53"/>
      <c r="AI81" s="408" t="s">
        <v>86</v>
      </c>
      <c r="AJ81" s="351" t="s">
        <v>86</v>
      </c>
      <c r="AK81" s="351" t="s">
        <v>86</v>
      </c>
      <c r="AL81" s="351" t="s">
        <v>86</v>
      </c>
      <c r="AM81" s="31"/>
      <c r="AN81" s="53"/>
      <c r="AO81" s="408" t="s">
        <v>86</v>
      </c>
      <c r="AP81" s="351" t="s">
        <v>86</v>
      </c>
      <c r="AQ81" s="351" t="s">
        <v>86</v>
      </c>
      <c r="AR81" s="351" t="s">
        <v>86</v>
      </c>
      <c r="AS81" s="31"/>
      <c r="AT81" s="53"/>
      <c r="AU81" s="408" t="s">
        <v>86</v>
      </c>
      <c r="AV81" s="60" t="s">
        <v>86</v>
      </c>
      <c r="AW81" s="60" t="s">
        <v>86</v>
      </c>
      <c r="AX81" s="31">
        <f>IFERROR(AU81/AQ81-1,0)</f>
        <v>0</v>
      </c>
      <c r="AY81" s="53">
        <f>IFERROR(AR81/AU81-1,0)</f>
        <v>0</v>
      </c>
      <c r="AZ81" s="408" t="s">
        <v>86</v>
      </c>
      <c r="BA81" s="60" t="s">
        <v>86</v>
      </c>
      <c r="BB81" s="60" t="s">
        <v>86</v>
      </c>
      <c r="BC81" s="60" t="s">
        <v>86</v>
      </c>
      <c r="BD81" s="31">
        <f>IFERROR(AZ81/AV81-1,0)</f>
        <v>0</v>
      </c>
      <c r="BE81" s="31" t="e">
        <f>BA81/AZ81-1</f>
        <v>#VALUE!</v>
      </c>
      <c r="BF81" s="408"/>
      <c r="BG81" s="351">
        <v>0</v>
      </c>
      <c r="BH81" s="351">
        <v>56102.114171191133</v>
      </c>
      <c r="BI81" s="31">
        <f>IFERROR(BF81/BB81-1,0)</f>
        <v>0</v>
      </c>
      <c r="BJ81" s="619" t="str">
        <f>IFERROR(BG81/BF81-1,"N/A")</f>
        <v>N/A</v>
      </c>
      <c r="BK81" s="408">
        <f>BK82</f>
        <v>0</v>
      </c>
      <c r="BL81" s="543"/>
      <c r="BM81" s="543"/>
      <c r="BN81" s="60">
        <v>70968.24417723043</v>
      </c>
      <c r="BO81" s="60">
        <v>70968.24417723043</v>
      </c>
      <c r="BP81" s="60">
        <v>70968.24417723043</v>
      </c>
      <c r="BQ81" s="60">
        <v>70968.24417723043</v>
      </c>
      <c r="BR81" s="31" t="str">
        <f>IFERROR(BK81/BG81-1,"N/A")</f>
        <v>N/A</v>
      </c>
      <c r="BS81" s="609" t="str">
        <f>IFERROR(BP81/BK81-1,"N/A")</f>
        <v>N/A</v>
      </c>
      <c r="BT81" s="408">
        <f>BT82</f>
        <v>70967.7</v>
      </c>
      <c r="BU81" s="543"/>
      <c r="BV81" s="543"/>
      <c r="BW81" s="543"/>
      <c r="BX81" s="543"/>
      <c r="BY81" s="543"/>
      <c r="BZ81" s="543"/>
      <c r="CA81" s="31">
        <f>IFERROR(BT81/BP81-1,"N/A")</f>
        <v>-7.6678976173027991E-6</v>
      </c>
      <c r="CB81" s="609">
        <f>IFERROR(BY81/BT81-1,"N/A")</f>
        <v>-1</v>
      </c>
      <c r="CC81" s="21"/>
      <c r="CD81" s="112" t="s">
        <v>2998</v>
      </c>
      <c r="CE81" s="5"/>
      <c r="CF81" s="46"/>
    </row>
    <row r="82" spans="1:84" ht="15.75" thickBot="1">
      <c r="A82" s="36" t="str">
        <f t="shared" si="6"/>
        <v>TP2019132</v>
      </c>
      <c r="B82" s="314" t="s">
        <v>1830</v>
      </c>
      <c r="C82" s="411" t="s">
        <v>45</v>
      </c>
      <c r="D82" s="617" t="s">
        <v>2011</v>
      </c>
      <c r="E82" s="618">
        <v>81571</v>
      </c>
      <c r="F82" s="618">
        <v>112488</v>
      </c>
      <c r="G82" s="615"/>
      <c r="H82" s="616" t="s">
        <v>2003</v>
      </c>
      <c r="I82" s="16"/>
      <c r="J82" s="16"/>
      <c r="K82" s="16"/>
      <c r="L82" s="18"/>
      <c r="M82" s="16"/>
      <c r="N82" s="16"/>
      <c r="O82" s="18"/>
      <c r="P82" s="16"/>
      <c r="Q82" s="16"/>
      <c r="R82" s="18"/>
      <c r="S82" s="40"/>
      <c r="T82" s="11"/>
      <c r="U82" s="92"/>
      <c r="V82" s="38"/>
      <c r="W82" s="96"/>
      <c r="X82" s="22"/>
      <c r="Y82" s="92"/>
      <c r="Z82" s="92"/>
      <c r="AA82" s="107"/>
      <c r="AB82" s="108"/>
      <c r="AC82" s="109"/>
      <c r="AD82" s="110"/>
      <c r="AE82" s="107"/>
      <c r="AF82" s="108"/>
      <c r="AG82" s="109"/>
      <c r="AH82" s="110"/>
      <c r="AI82" s="402" t="s">
        <v>86</v>
      </c>
      <c r="AJ82" s="356" t="s">
        <v>86</v>
      </c>
      <c r="AK82" s="356" t="s">
        <v>86</v>
      </c>
      <c r="AL82" s="356" t="s">
        <v>86</v>
      </c>
      <c r="AM82" s="109"/>
      <c r="AN82" s="110"/>
      <c r="AO82" s="402" t="s">
        <v>86</v>
      </c>
      <c r="AP82" s="356" t="s">
        <v>86</v>
      </c>
      <c r="AQ82" s="356" t="s">
        <v>86</v>
      </c>
      <c r="AR82" s="356" t="s">
        <v>86</v>
      </c>
      <c r="AS82" s="109"/>
      <c r="AT82" s="110"/>
      <c r="AU82" s="402" t="s">
        <v>86</v>
      </c>
      <c r="AV82" s="124" t="s">
        <v>86</v>
      </c>
      <c r="AW82" s="124" t="s">
        <v>86</v>
      </c>
      <c r="AX82" s="109"/>
      <c r="AY82" s="110"/>
      <c r="AZ82" s="402" t="s">
        <v>86</v>
      </c>
      <c r="BA82" s="124" t="s">
        <v>86</v>
      </c>
      <c r="BB82" s="124" t="s">
        <v>86</v>
      </c>
      <c r="BC82" s="124" t="s">
        <v>86</v>
      </c>
      <c r="BD82" s="109"/>
      <c r="BE82" s="109"/>
      <c r="BF82" s="402"/>
      <c r="BG82" s="356">
        <v>0</v>
      </c>
      <c r="BH82" s="356">
        <v>56102.114171191133</v>
      </c>
      <c r="BI82" s="109"/>
      <c r="BJ82" s="621"/>
      <c r="BK82" s="402">
        <v>0</v>
      </c>
      <c r="BL82" s="622"/>
      <c r="BM82" s="622"/>
      <c r="BN82" s="124">
        <v>70968.24417723043</v>
      </c>
      <c r="BO82" s="124">
        <v>70968.24417723043</v>
      </c>
      <c r="BP82" s="124">
        <v>70968.24417723043</v>
      </c>
      <c r="BQ82" s="124">
        <v>70968.24417723043</v>
      </c>
      <c r="BR82" s="109"/>
      <c r="BS82" s="611"/>
      <c r="BT82" s="402">
        <v>70967.7</v>
      </c>
      <c r="BU82" s="622"/>
      <c r="BV82" s="622"/>
      <c r="BW82" s="622"/>
      <c r="BX82" s="622"/>
      <c r="BY82" s="622"/>
      <c r="BZ82" s="622"/>
      <c r="CA82" s="109"/>
      <c r="CB82" s="611"/>
      <c r="CC82" s="21"/>
      <c r="CD82" s="120"/>
      <c r="CE82" s="5"/>
      <c r="CF82" s="46"/>
    </row>
    <row r="83" spans="1:84">
      <c r="C83" s="71"/>
      <c r="D83" s="72"/>
      <c r="E83" s="72"/>
      <c r="F83" s="72"/>
      <c r="G83" s="72"/>
      <c r="H83" s="72"/>
      <c r="I83" s="73"/>
      <c r="J83" s="73"/>
      <c r="K83" s="73"/>
      <c r="L83" s="74"/>
      <c r="M83" s="73"/>
      <c r="N83" s="73"/>
      <c r="O83" s="74"/>
      <c r="P83" s="74"/>
      <c r="Q83" s="74"/>
      <c r="R83" s="74"/>
      <c r="S83" s="73"/>
      <c r="T83" s="73"/>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D83" s="36"/>
      <c r="CE83" s="21"/>
    </row>
    <row r="84" spans="1:84">
      <c r="C84" s="665" t="s">
        <v>412</v>
      </c>
      <c r="D84" s="665"/>
      <c r="E84" s="665"/>
      <c r="F84" s="665"/>
      <c r="G84" s="665"/>
      <c r="H84" s="665"/>
      <c r="I84" s="73"/>
      <c r="J84" s="73"/>
      <c r="K84" s="73"/>
      <c r="L84" s="74"/>
      <c r="M84" s="73"/>
      <c r="N84" s="73"/>
      <c r="O84" s="74"/>
      <c r="P84" s="74"/>
      <c r="Q84" s="74"/>
      <c r="R84" s="74"/>
      <c r="S84" s="73"/>
      <c r="T84" s="73"/>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D84" s="36"/>
      <c r="CE84" s="21"/>
    </row>
    <row r="85" spans="1:84" ht="15">
      <c r="C85" s="43" t="s">
        <v>67</v>
      </c>
      <c r="D85" s="666" t="s">
        <v>413</v>
      </c>
      <c r="E85" s="656"/>
      <c r="F85" s="656"/>
      <c r="G85" s="656"/>
      <c r="H85" s="656"/>
      <c r="I85" s="73"/>
      <c r="J85" s="73"/>
      <c r="K85" s="73"/>
      <c r="L85" s="74"/>
      <c r="M85" s="73"/>
      <c r="N85" s="73"/>
      <c r="O85" s="74"/>
      <c r="P85" s="74"/>
      <c r="Q85" s="74"/>
      <c r="R85" s="74"/>
      <c r="S85" s="73"/>
      <c r="T85" s="73"/>
      <c r="U85" s="73"/>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D85" s="36"/>
      <c r="CE85" s="21"/>
    </row>
    <row r="86" spans="1:84" ht="15">
      <c r="C86" s="44" t="s">
        <v>414</v>
      </c>
      <c r="D86" s="666" t="s">
        <v>415</v>
      </c>
      <c r="E86" s="656"/>
      <c r="F86" s="656"/>
      <c r="G86" s="656"/>
      <c r="H86" s="656"/>
      <c r="I86" s="73"/>
      <c r="J86" s="73"/>
      <c r="K86" s="73"/>
      <c r="L86" s="74"/>
      <c r="M86" s="73"/>
      <c r="N86" s="73"/>
      <c r="O86" s="74"/>
      <c r="P86" s="74"/>
      <c r="Q86" s="74"/>
      <c r="R86" s="74"/>
      <c r="S86" s="73"/>
      <c r="T86" s="73"/>
      <c r="U86" s="73"/>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D86" s="36"/>
      <c r="CE86" s="21"/>
    </row>
    <row r="87" spans="1:84" ht="15">
      <c r="C87" s="45" t="s">
        <v>45</v>
      </c>
      <c r="D87" s="655" t="s">
        <v>416</v>
      </c>
      <c r="E87" s="656"/>
      <c r="F87" s="656"/>
      <c r="G87" s="656"/>
      <c r="H87" s="656"/>
      <c r="I87" s="75"/>
      <c r="K87" s="75"/>
      <c r="L87" s="76"/>
      <c r="N87" s="75"/>
      <c r="O87" s="76"/>
      <c r="P87" s="76"/>
      <c r="Q87" s="76"/>
      <c r="R87" s="76"/>
    </row>
    <row r="88" spans="1:84" ht="15">
      <c r="C88" s="45" t="s">
        <v>41</v>
      </c>
      <c r="D88" s="655" t="s">
        <v>417</v>
      </c>
      <c r="E88" s="656"/>
      <c r="F88" s="656"/>
      <c r="G88" s="656"/>
      <c r="H88" s="656"/>
      <c r="I88" s="75"/>
      <c r="J88" s="77"/>
      <c r="K88" s="75"/>
      <c r="L88" s="76"/>
      <c r="M88" s="77"/>
      <c r="N88" s="75"/>
      <c r="O88" s="76"/>
      <c r="P88" s="76"/>
      <c r="Q88" s="76"/>
      <c r="R88" s="76"/>
    </row>
    <row r="89" spans="1:84" ht="15">
      <c r="C89" s="45" t="s">
        <v>82</v>
      </c>
      <c r="D89" s="655" t="s">
        <v>418</v>
      </c>
      <c r="E89" s="656"/>
      <c r="F89" s="656"/>
      <c r="G89" s="656"/>
      <c r="H89" s="656"/>
      <c r="I89" s="75"/>
      <c r="J89" s="77"/>
      <c r="K89" s="75"/>
      <c r="L89" s="76"/>
      <c r="M89" s="77"/>
      <c r="N89" s="75"/>
      <c r="O89" s="76"/>
      <c r="P89" s="76"/>
      <c r="Q89" s="76"/>
      <c r="R89" s="76"/>
    </row>
    <row r="90" spans="1:84">
      <c r="C90" s="71"/>
      <c r="D90" s="72"/>
      <c r="E90" s="72"/>
      <c r="F90" s="72"/>
      <c r="G90" s="72"/>
      <c r="H90" s="72"/>
      <c r="I90" s="75"/>
      <c r="J90" s="77"/>
      <c r="K90" s="75"/>
      <c r="L90" s="76"/>
      <c r="M90" s="77"/>
      <c r="N90" s="75"/>
      <c r="O90" s="98"/>
      <c r="P90" s="76"/>
      <c r="Q90" s="76"/>
      <c r="R90" s="76"/>
    </row>
    <row r="91" spans="1:84">
      <c r="B91" s="315"/>
      <c r="C91" s="316" t="s">
        <v>1688</v>
      </c>
      <c r="E91" s="90"/>
      <c r="F91" s="90"/>
      <c r="G91" s="91"/>
      <c r="H91" s="72"/>
      <c r="I91" s="75"/>
      <c r="J91" s="75"/>
      <c r="K91" s="75"/>
      <c r="L91" s="76"/>
      <c r="M91" s="75"/>
      <c r="N91" s="75"/>
      <c r="O91" s="76"/>
      <c r="P91" s="76"/>
      <c r="Q91" s="76"/>
      <c r="R91" s="76"/>
    </row>
    <row r="92" spans="1:84">
      <c r="B92" s="318"/>
      <c r="C92" s="316" t="s">
        <v>1690</v>
      </c>
      <c r="E92" s="90"/>
      <c r="F92" s="90"/>
      <c r="G92" s="91"/>
      <c r="H92" s="72"/>
      <c r="I92" s="75"/>
      <c r="J92" s="77"/>
      <c r="K92" s="75"/>
      <c r="L92" s="76"/>
      <c r="M92" s="77"/>
      <c r="N92" s="75"/>
      <c r="O92" s="76"/>
      <c r="P92" s="76"/>
      <c r="Q92" s="76"/>
      <c r="R92" s="76"/>
    </row>
    <row r="93" spans="1:84">
      <c r="B93" s="317"/>
      <c r="C93" s="316" t="s">
        <v>1689</v>
      </c>
      <c r="E93" s="90"/>
      <c r="F93" s="90"/>
      <c r="G93" s="91"/>
      <c r="H93" s="72"/>
      <c r="I93" s="75"/>
      <c r="J93" s="75"/>
      <c r="K93" s="75"/>
      <c r="L93" s="76"/>
      <c r="M93" s="75"/>
      <c r="N93" s="75"/>
      <c r="O93" s="76"/>
      <c r="P93" s="76"/>
      <c r="Q93" s="76"/>
      <c r="R93" s="76"/>
    </row>
    <row r="94" spans="1:84">
      <c r="C94" s="71"/>
      <c r="D94" s="72"/>
      <c r="E94" s="72"/>
      <c r="F94" s="72"/>
      <c r="G94" s="72"/>
      <c r="H94" s="72"/>
      <c r="I94" s="75"/>
      <c r="K94" s="75"/>
      <c r="L94" s="76"/>
      <c r="N94" s="75"/>
      <c r="O94" s="76"/>
      <c r="P94" s="76"/>
      <c r="Q94" s="76"/>
      <c r="R94" s="76"/>
    </row>
    <row r="95" spans="1:84">
      <c r="C95" s="71"/>
      <c r="D95" s="72"/>
      <c r="E95" s="72"/>
      <c r="F95" s="72"/>
      <c r="G95" s="72"/>
      <c r="H95" s="72"/>
      <c r="I95" s="75"/>
      <c r="J95" s="75"/>
      <c r="K95" s="75"/>
      <c r="L95" s="76"/>
      <c r="M95" s="75"/>
      <c r="N95" s="75"/>
      <c r="O95" s="76"/>
      <c r="P95" s="76"/>
      <c r="Q95" s="76"/>
      <c r="R95" s="76"/>
    </row>
    <row r="96" spans="1:84">
      <c r="C96" s="71"/>
      <c r="D96" s="72"/>
      <c r="E96" s="72"/>
      <c r="F96" s="72"/>
      <c r="G96" s="72"/>
      <c r="H96" s="72"/>
      <c r="I96" s="75"/>
      <c r="J96" s="75"/>
      <c r="K96" s="75"/>
      <c r="L96" s="76"/>
      <c r="M96" s="75"/>
      <c r="N96" s="75"/>
      <c r="O96" s="76"/>
      <c r="P96" s="76"/>
      <c r="Q96" s="76"/>
      <c r="R96" s="76"/>
    </row>
    <row r="97" spans="8:82">
      <c r="H97" s="72"/>
    </row>
    <row r="98" spans="8:82">
      <c r="H98" s="72"/>
    </row>
    <row r="99" spans="8:82">
      <c r="H99" s="72"/>
    </row>
    <row r="100" spans="8:82">
      <c r="H100" s="72"/>
      <c r="CD100" s="25"/>
    </row>
    <row r="101" spans="8:82">
      <c r="H101" s="72"/>
      <c r="CD101" s="25"/>
    </row>
    <row r="102" spans="8:82">
      <c r="H102" s="72"/>
      <c r="CD102" s="25"/>
    </row>
    <row r="103" spans="8:82">
      <c r="H103" s="72"/>
      <c r="CD103" s="25"/>
    </row>
    <row r="104" spans="8:82">
      <c r="H104" s="72"/>
      <c r="CD104" s="25"/>
    </row>
    <row r="105" spans="8:82">
      <c r="H105" s="72"/>
      <c r="CD105" s="25"/>
    </row>
  </sheetData>
  <mergeCells count="24">
    <mergeCell ref="D89:H89"/>
    <mergeCell ref="AE1:AH1"/>
    <mergeCell ref="BF1:BJ1"/>
    <mergeCell ref="CD1:CD3"/>
    <mergeCell ref="C84:H84"/>
    <mergeCell ref="D85:H85"/>
    <mergeCell ref="D86:H86"/>
    <mergeCell ref="H1:H3"/>
    <mergeCell ref="I1:V1"/>
    <mergeCell ref="W1:Z1"/>
    <mergeCell ref="AA1:AD1"/>
    <mergeCell ref="AI1:AN1"/>
    <mergeCell ref="C1:C3"/>
    <mergeCell ref="D1:D3"/>
    <mergeCell ref="E1:E3"/>
    <mergeCell ref="F1:F3"/>
    <mergeCell ref="BT1:CB1"/>
    <mergeCell ref="BK1:BS1"/>
    <mergeCell ref="AZ1:BE1"/>
    <mergeCell ref="D87:H87"/>
    <mergeCell ref="D88:H88"/>
    <mergeCell ref="AU1:AY1"/>
    <mergeCell ref="G1:G3"/>
    <mergeCell ref="AO1:AT1"/>
  </mergeCells>
  <pageMargins left="0.7" right="0.7" top="0.75" bottom="0.75" header="0.3" footer="0.3"/>
  <pageSetup scale="3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61"/>
  <sheetViews>
    <sheetView zoomScale="70" zoomScaleNormal="70" workbookViewId="0">
      <pane ySplit="1" topLeftCell="A23" activePane="bottomLeft" state="frozen"/>
      <selection activeCell="A287" sqref="A287"/>
      <selection pane="bottomLeft" activeCell="A287" sqref="A287"/>
    </sheetView>
  </sheetViews>
  <sheetFormatPr defaultColWidth="9.140625" defaultRowHeight="15"/>
  <cols>
    <col min="1" max="1" width="11.85546875" style="344" customWidth="1"/>
    <col min="2" max="2" width="12.140625" style="326" bestFit="1" customWidth="1"/>
    <col min="3" max="3" width="11.85546875" style="342" bestFit="1" customWidth="1"/>
    <col min="4" max="6" width="13.140625" style="348" bestFit="1" customWidth="1"/>
    <col min="7" max="7" width="10.5703125" style="348" bestFit="1" customWidth="1"/>
    <col min="8" max="8" width="23.5703125" style="348" bestFit="1" customWidth="1"/>
    <col min="9" max="9" width="13.5703125" style="342" bestFit="1" customWidth="1"/>
    <col min="10" max="10" width="11.5703125" style="342" customWidth="1"/>
    <col min="11" max="11" width="10.85546875" style="326" bestFit="1" customWidth="1"/>
    <col min="12" max="12" width="9.42578125" style="326" bestFit="1" customWidth="1"/>
    <col min="13" max="13" width="66.85546875" style="326" customWidth="1"/>
    <col min="14" max="14" width="61.140625" style="326" customWidth="1"/>
    <col min="15" max="15" width="31.5703125" style="326" customWidth="1"/>
    <col min="16" max="16" width="31.5703125" style="383" customWidth="1"/>
    <col min="17" max="17" width="14.42578125" style="326" customWidth="1"/>
    <col min="18" max="18" width="13.42578125" style="326" customWidth="1"/>
    <col min="19" max="19" width="14.42578125" style="326" customWidth="1"/>
    <col min="20" max="20" width="32.85546875" style="326" customWidth="1"/>
    <col min="21" max="21" width="20.5703125" style="326" customWidth="1"/>
    <col min="22" max="22" width="14.42578125" style="326" bestFit="1" customWidth="1"/>
    <col min="23" max="23" width="18.42578125" style="326" customWidth="1"/>
    <col min="24" max="24" width="19.140625" style="326" customWidth="1"/>
    <col min="25" max="25" width="19.5703125" style="326" customWidth="1"/>
    <col min="26" max="26" width="23" style="326" bestFit="1" customWidth="1"/>
    <col min="27" max="27" width="32.42578125" style="326" customWidth="1"/>
    <col min="28" max="28" width="10.5703125" style="326" customWidth="1"/>
    <col min="29" max="29" width="34" style="326" customWidth="1"/>
    <col min="30" max="30" width="10.5703125" style="326" customWidth="1"/>
    <col min="31" max="31" width="31.42578125" style="326" customWidth="1"/>
    <col min="32" max="32" width="108.140625" style="326" customWidth="1"/>
    <col min="33" max="33" width="14.85546875" style="326" customWidth="1"/>
    <col min="34" max="34" width="10.5703125" style="326" customWidth="1"/>
    <col min="35" max="36" width="9.42578125" style="326" customWidth="1"/>
    <col min="37" max="16384" width="9.140625" style="326"/>
  </cols>
  <sheetData>
    <row r="1" spans="1:36" ht="87.75">
      <c r="A1" s="343" t="s">
        <v>1677</v>
      </c>
      <c r="B1" s="322" t="s">
        <v>3</v>
      </c>
      <c r="C1" s="341" t="s">
        <v>1395</v>
      </c>
      <c r="D1" s="343" t="s">
        <v>1714</v>
      </c>
      <c r="E1" s="343" t="s">
        <v>1715</v>
      </c>
      <c r="F1" s="343" t="s">
        <v>1716</v>
      </c>
      <c r="G1" s="343" t="s">
        <v>1718</v>
      </c>
      <c r="H1" s="343" t="s">
        <v>1721</v>
      </c>
      <c r="I1" s="341" t="s">
        <v>1396</v>
      </c>
      <c r="J1" s="341" t="s">
        <v>1397</v>
      </c>
      <c r="K1" s="322" t="s">
        <v>2</v>
      </c>
      <c r="L1" s="322" t="s">
        <v>1676</v>
      </c>
      <c r="M1" s="322" t="s">
        <v>1398</v>
      </c>
      <c r="N1" s="322" t="s">
        <v>1399</v>
      </c>
      <c r="O1" s="323" t="s">
        <v>1400</v>
      </c>
      <c r="P1" s="368" t="s">
        <v>1760</v>
      </c>
      <c r="Q1" s="323" t="s">
        <v>1401</v>
      </c>
      <c r="R1" s="323" t="s">
        <v>1402</v>
      </c>
      <c r="S1" s="323" t="s">
        <v>1403</v>
      </c>
      <c r="T1" s="322" t="s">
        <v>1404</v>
      </c>
      <c r="U1" s="322" t="s">
        <v>1405</v>
      </c>
      <c r="V1" s="324" t="s">
        <v>1406</v>
      </c>
      <c r="W1" s="325" t="s">
        <v>1407</v>
      </c>
      <c r="X1" s="322" t="s">
        <v>1408</v>
      </c>
      <c r="Y1" s="322" t="s">
        <v>1409</v>
      </c>
      <c r="Z1" s="322" t="s">
        <v>1410</v>
      </c>
      <c r="AA1" s="322" t="s">
        <v>1411</v>
      </c>
      <c r="AB1" s="322" t="s">
        <v>1412</v>
      </c>
      <c r="AC1" s="322" t="s">
        <v>1413</v>
      </c>
      <c r="AD1" s="322" t="s">
        <v>1414</v>
      </c>
      <c r="AE1" s="322" t="s">
        <v>1415</v>
      </c>
      <c r="AF1" s="322" t="s">
        <v>1416</v>
      </c>
      <c r="AG1" s="324" t="s">
        <v>1417</v>
      </c>
      <c r="AH1" s="322" t="s">
        <v>1418</v>
      </c>
      <c r="AI1" s="322" t="s">
        <v>1419</v>
      </c>
      <c r="AJ1" s="322" t="s">
        <v>1420</v>
      </c>
    </row>
    <row r="2" spans="1:36">
      <c r="A2" s="347" t="e">
        <f>VLOOKUP(B2,Data!E:E,1,0)</f>
        <v>#N/A</v>
      </c>
      <c r="B2" s="327">
        <v>51558</v>
      </c>
      <c r="C2" s="327" t="s">
        <v>1423</v>
      </c>
      <c r="D2" s="347" t="e">
        <f>VLOOKUP(I2,PSO!$A$3:$A$74,1,0)</f>
        <v>#N/A</v>
      </c>
      <c r="E2" s="347" t="e">
        <f>VLOOKUP(I2,SWEPCO!$A$3:$A$205,1,0)</f>
        <v>#N/A</v>
      </c>
      <c r="F2" s="347" t="e">
        <f>VLOOKUP(I2,#REF!,1,0)</f>
        <v>#REF!</v>
      </c>
      <c r="G2" s="349" t="s">
        <v>1719</v>
      </c>
      <c r="H2" s="347" t="s">
        <v>1423</v>
      </c>
      <c r="I2" s="327" t="s">
        <v>1424</v>
      </c>
      <c r="J2" s="327">
        <v>200386</v>
      </c>
      <c r="K2" s="327">
        <v>31057</v>
      </c>
      <c r="L2" s="327" t="s">
        <v>1425</v>
      </c>
      <c r="M2" s="327" t="s">
        <v>1426</v>
      </c>
      <c r="N2" s="327" t="s">
        <v>1427</v>
      </c>
      <c r="O2" s="327" t="s">
        <v>1428</v>
      </c>
      <c r="P2" s="328">
        <f>_xlfn.IFNA(VLOOKUP($B2,'Q2 2019 Initial PTP'!$F$1:$L$59,7,0),"Not Found in Future")</f>
        <v>43830</v>
      </c>
      <c r="Q2" s="345">
        <v>43830</v>
      </c>
      <c r="R2" s="328">
        <v>42887</v>
      </c>
      <c r="S2" s="328">
        <v>42507</v>
      </c>
      <c r="T2" s="327" t="s">
        <v>1422</v>
      </c>
      <c r="U2" s="329">
        <v>13512897</v>
      </c>
      <c r="V2" s="330">
        <v>2016</v>
      </c>
      <c r="W2" s="331">
        <v>14196987</v>
      </c>
      <c r="X2" s="332">
        <v>13512897</v>
      </c>
      <c r="Y2" s="331"/>
      <c r="Z2" s="331"/>
      <c r="AA2" s="327" t="s">
        <v>1394</v>
      </c>
      <c r="AB2" s="327">
        <v>510912</v>
      </c>
      <c r="AC2" s="327" t="s">
        <v>1429</v>
      </c>
      <c r="AD2" s="327">
        <v>510899</v>
      </c>
      <c r="AE2" s="327" t="s">
        <v>1430</v>
      </c>
      <c r="AF2" s="333" t="s">
        <v>1431</v>
      </c>
      <c r="AG2" s="330">
        <v>69</v>
      </c>
      <c r="AH2" s="333"/>
      <c r="AI2" s="327"/>
      <c r="AJ2" s="327"/>
    </row>
    <row r="3" spans="1:36">
      <c r="A3" s="347" t="e">
        <f>VLOOKUP(B3,Data!E:E,1,0)</f>
        <v>#N/A</v>
      </c>
      <c r="B3" s="327">
        <v>51559</v>
      </c>
      <c r="C3" s="327" t="s">
        <v>1423</v>
      </c>
      <c r="D3" s="347" t="e">
        <f>VLOOKUP(I3,PSO!$A$3:$A$74,1,0)</f>
        <v>#N/A</v>
      </c>
      <c r="E3" s="347" t="e">
        <f>VLOOKUP(I3,SWEPCO!$A$3:$A$205,1,0)</f>
        <v>#N/A</v>
      </c>
      <c r="F3" s="347" t="e">
        <f>VLOOKUP(I3,#REF!,1,0)</f>
        <v>#REF!</v>
      </c>
      <c r="G3" s="349" t="s">
        <v>1719</v>
      </c>
      <c r="H3" s="347" t="s">
        <v>1423</v>
      </c>
      <c r="I3" s="327" t="s">
        <v>1424</v>
      </c>
      <c r="J3" s="327">
        <v>200386</v>
      </c>
      <c r="K3" s="327">
        <v>31057</v>
      </c>
      <c r="L3" s="327" t="s">
        <v>1425</v>
      </c>
      <c r="M3" s="327" t="s">
        <v>1434</v>
      </c>
      <c r="N3" s="327" t="s">
        <v>1435</v>
      </c>
      <c r="O3" s="327" t="s">
        <v>1428</v>
      </c>
      <c r="P3" s="328">
        <f>_xlfn.IFNA(VLOOKUP($B3,'Q2 2019 Initial PTP'!$F$1:$L$59,7,0),"Not Found in Future")</f>
        <v>43830</v>
      </c>
      <c r="Q3" s="345">
        <v>43830</v>
      </c>
      <c r="R3" s="328">
        <v>42887</v>
      </c>
      <c r="S3" s="328">
        <v>42507</v>
      </c>
      <c r="T3" s="327" t="s">
        <v>1422</v>
      </c>
      <c r="U3" s="329">
        <v>15146464</v>
      </c>
      <c r="V3" s="330">
        <v>2016</v>
      </c>
      <c r="W3" s="331">
        <v>15913253</v>
      </c>
      <c r="X3" s="332">
        <v>13767520</v>
      </c>
      <c r="Y3" s="331"/>
      <c r="Z3" s="331"/>
      <c r="AA3" s="327" t="s">
        <v>1394</v>
      </c>
      <c r="AB3" s="327">
        <v>510912</v>
      </c>
      <c r="AC3" s="327" t="s">
        <v>1429</v>
      </c>
      <c r="AD3" s="327">
        <v>510885</v>
      </c>
      <c r="AE3" s="327" t="s">
        <v>1436</v>
      </c>
      <c r="AF3" s="333" t="s">
        <v>1437</v>
      </c>
      <c r="AG3" s="330">
        <v>69</v>
      </c>
      <c r="AH3" s="333"/>
      <c r="AI3" s="327"/>
      <c r="AJ3" s="327"/>
    </row>
    <row r="4" spans="1:36">
      <c r="A4" s="347" t="e">
        <f>VLOOKUP(B4,Data!E:E,1,0)</f>
        <v>#N/A</v>
      </c>
      <c r="B4" s="327">
        <v>51560</v>
      </c>
      <c r="C4" s="327" t="s">
        <v>1423</v>
      </c>
      <c r="D4" s="347" t="e">
        <f>VLOOKUP(I4,PSO!$A$3:$A$74,1,0)</f>
        <v>#N/A</v>
      </c>
      <c r="E4" s="347" t="e">
        <f>VLOOKUP(I4,SWEPCO!$A$3:$A$205,1,0)</f>
        <v>#N/A</v>
      </c>
      <c r="F4" s="347" t="e">
        <f>VLOOKUP(I4,#REF!,1,0)</f>
        <v>#REF!</v>
      </c>
      <c r="G4" s="349" t="s">
        <v>1719</v>
      </c>
      <c r="H4" s="347" t="s">
        <v>1423</v>
      </c>
      <c r="I4" s="327" t="s">
        <v>1424</v>
      </c>
      <c r="J4" s="327">
        <v>200386</v>
      </c>
      <c r="K4" s="327">
        <v>31057</v>
      </c>
      <c r="L4" s="327" t="s">
        <v>1425</v>
      </c>
      <c r="M4" s="327" t="s">
        <v>1438</v>
      </c>
      <c r="N4" s="327" t="s">
        <v>1439</v>
      </c>
      <c r="O4" s="327" t="s">
        <v>1428</v>
      </c>
      <c r="P4" s="328">
        <f>_xlfn.IFNA(VLOOKUP($B4,'Q2 2019 Initial PTP'!$F$1:$L$59,7,0),"Not Found in Future")</f>
        <v>43830</v>
      </c>
      <c r="Q4" s="345">
        <v>43830</v>
      </c>
      <c r="R4" s="328">
        <v>42887</v>
      </c>
      <c r="S4" s="328">
        <v>42507</v>
      </c>
      <c r="T4" s="327" t="s">
        <v>1422</v>
      </c>
      <c r="U4" s="329">
        <v>21668582</v>
      </c>
      <c r="V4" s="330">
        <v>2016</v>
      </c>
      <c r="W4" s="331">
        <v>22765554</v>
      </c>
      <c r="X4" s="332">
        <v>23047526</v>
      </c>
      <c r="Y4" s="331"/>
      <c r="Z4" s="331"/>
      <c r="AA4" s="327" t="s">
        <v>1394</v>
      </c>
      <c r="AB4" s="327">
        <v>510882</v>
      </c>
      <c r="AC4" s="327" t="s">
        <v>1440</v>
      </c>
      <c r="AD4" s="327">
        <v>510885</v>
      </c>
      <c r="AE4" s="327" t="s">
        <v>1436</v>
      </c>
      <c r="AF4" s="333" t="s">
        <v>1441</v>
      </c>
      <c r="AG4" s="330">
        <v>69</v>
      </c>
      <c r="AH4" s="333"/>
      <c r="AI4" s="327"/>
      <c r="AJ4" s="327"/>
    </row>
    <row r="5" spans="1:36">
      <c r="A5" s="347" t="e">
        <f>VLOOKUP(B5,Data!E:E,1,0)</f>
        <v>#N/A</v>
      </c>
      <c r="B5" s="327">
        <v>51446</v>
      </c>
      <c r="C5" s="327" t="s">
        <v>687</v>
      </c>
      <c r="D5" s="347" t="str">
        <f>VLOOKUP(I5,PSO!$A$3:$A$74,1,0)</f>
        <v>TP2015169</v>
      </c>
      <c r="E5" s="347" t="e">
        <f>VLOOKUP(I5,SWEPCO!$A$3:$A$205,1,0)</f>
        <v>#N/A</v>
      </c>
      <c r="F5" s="347" t="e">
        <f>VLOOKUP(I5,#REF!,1,0)</f>
        <v>#REF!</v>
      </c>
      <c r="G5" s="347" t="s">
        <v>1720</v>
      </c>
      <c r="H5" s="347"/>
      <c r="I5" s="350" t="s">
        <v>818</v>
      </c>
      <c r="J5" s="327">
        <v>200386</v>
      </c>
      <c r="K5" s="327">
        <v>31003</v>
      </c>
      <c r="L5" s="327" t="s">
        <v>1425</v>
      </c>
      <c r="M5" s="327" t="s">
        <v>1442</v>
      </c>
      <c r="N5" s="327" t="s">
        <v>451</v>
      </c>
      <c r="O5" s="327" t="s">
        <v>1421</v>
      </c>
      <c r="P5" s="328">
        <f>_xlfn.IFNA(VLOOKUP($B5,'Q2 2019 Initial PTP'!$F$1:$L$59,7,0),"Not Found in Future")</f>
        <v>42648</v>
      </c>
      <c r="Q5" s="345">
        <v>42648</v>
      </c>
      <c r="R5" s="328">
        <v>42887</v>
      </c>
      <c r="S5" s="328">
        <v>42507</v>
      </c>
      <c r="T5" s="327" t="s">
        <v>1422</v>
      </c>
      <c r="U5" s="329">
        <v>518011</v>
      </c>
      <c r="V5" s="330">
        <v>2016</v>
      </c>
      <c r="W5" s="331">
        <v>544235</v>
      </c>
      <c r="X5" s="332">
        <v>518011</v>
      </c>
      <c r="Y5" s="331"/>
      <c r="Z5" s="331"/>
      <c r="AA5" s="327" t="s">
        <v>1392</v>
      </c>
      <c r="AB5" s="327">
        <v>510396</v>
      </c>
      <c r="AC5" s="327" t="s">
        <v>1443</v>
      </c>
      <c r="AD5" s="327"/>
      <c r="AE5" s="327"/>
      <c r="AF5" s="333" t="s">
        <v>1444</v>
      </c>
      <c r="AG5" s="330">
        <v>138</v>
      </c>
      <c r="AH5" s="333"/>
      <c r="AI5" s="327"/>
      <c r="AJ5" s="327"/>
    </row>
    <row r="6" spans="1:36">
      <c r="A6" s="347">
        <f>VLOOKUP(B6,Data!E:E,1,0)</f>
        <v>51017</v>
      </c>
      <c r="B6" s="327">
        <v>51017</v>
      </c>
      <c r="C6" s="327" t="s">
        <v>1445</v>
      </c>
      <c r="D6" s="347" t="e">
        <f>VLOOKUP(I6,PSO!$A$3:$A$74,1,0)</f>
        <v>#N/A</v>
      </c>
      <c r="E6" s="347" t="e">
        <f>VLOOKUP(I6,SWEPCO!$A$3:$A$205,1,0)</f>
        <v>#N/A</v>
      </c>
      <c r="F6" s="347" t="e">
        <f>VLOOKUP(I6,#REF!,1,0)</f>
        <v>#REF!</v>
      </c>
      <c r="G6" s="347" t="s">
        <v>1720</v>
      </c>
      <c r="H6" s="347"/>
      <c r="I6" s="350" t="s">
        <v>659</v>
      </c>
      <c r="J6" s="327">
        <v>200272</v>
      </c>
      <c r="K6" s="327">
        <v>30750</v>
      </c>
      <c r="L6" s="327" t="s">
        <v>1425</v>
      </c>
      <c r="M6" s="327" t="s">
        <v>1446</v>
      </c>
      <c r="N6" s="327" t="s">
        <v>1447</v>
      </c>
      <c r="O6" s="327" t="s">
        <v>1448</v>
      </c>
      <c r="P6" s="328">
        <f>_xlfn.IFNA(VLOOKUP($B6,'Q2 2019 Initial PTP'!$F$1:$L$59,7,0),"Not Found in Future")</f>
        <v>41639</v>
      </c>
      <c r="Q6" s="345">
        <v>41639</v>
      </c>
      <c r="R6" s="328">
        <v>42156</v>
      </c>
      <c r="S6" s="328">
        <v>41778</v>
      </c>
      <c r="T6" s="327" t="s">
        <v>656</v>
      </c>
      <c r="U6" s="329">
        <v>8934149</v>
      </c>
      <c r="V6" s="330">
        <v>2014</v>
      </c>
      <c r="W6" s="331">
        <v>9861629</v>
      </c>
      <c r="X6" s="332">
        <v>8934149</v>
      </c>
      <c r="Y6" s="331">
        <v>7200874</v>
      </c>
      <c r="Z6" s="331" t="s">
        <v>1449</v>
      </c>
      <c r="AA6" s="327" t="s">
        <v>1392</v>
      </c>
      <c r="AB6" s="327">
        <v>521075</v>
      </c>
      <c r="AC6" s="327"/>
      <c r="AD6" s="327">
        <v>510949</v>
      </c>
      <c r="AE6" s="327"/>
      <c r="AF6" s="333" t="s">
        <v>1450</v>
      </c>
      <c r="AG6" s="330">
        <v>138</v>
      </c>
      <c r="AH6" s="333">
        <v>6.4</v>
      </c>
      <c r="AI6" s="327"/>
      <c r="AJ6" s="327"/>
    </row>
    <row r="7" spans="1:36" ht="28.5">
      <c r="A7" s="347">
        <f>VLOOKUP(B7,Data!E:E,1,0)</f>
        <v>11236</v>
      </c>
      <c r="B7" s="327">
        <v>11236</v>
      </c>
      <c r="C7" s="327"/>
      <c r="D7" s="347" t="str">
        <f>VLOOKUP(I7,PSO!$A$3:$A$74,1,0)</f>
        <v>TP2009089</v>
      </c>
      <c r="E7" s="347" t="str">
        <f>VLOOKUP(I7,SWEPCO!$A$3:$A$205,1,0)</f>
        <v>TP2009089</v>
      </c>
      <c r="F7" s="347" t="e">
        <f>VLOOKUP(I7,#REF!,1,0)</f>
        <v>#REF!</v>
      </c>
      <c r="G7" s="347" t="s">
        <v>1720</v>
      </c>
      <c r="H7" s="347"/>
      <c r="I7" s="327" t="s">
        <v>691</v>
      </c>
      <c r="J7" s="327">
        <v>20096</v>
      </c>
      <c r="K7" s="327">
        <v>936</v>
      </c>
      <c r="L7" s="327" t="s">
        <v>1425</v>
      </c>
      <c r="M7" s="327" t="s">
        <v>1451</v>
      </c>
      <c r="N7" s="327" t="s">
        <v>1452</v>
      </c>
      <c r="O7" s="327" t="s">
        <v>1448</v>
      </c>
      <c r="P7" s="328">
        <f>_xlfn.IFNA(VLOOKUP($B7,'Q2 2019 Initial PTP'!$F$1:$L$59,7,0),"Not Found in Future")</f>
        <v>42720</v>
      </c>
      <c r="Q7" s="345">
        <v>42720</v>
      </c>
      <c r="R7" s="328">
        <v>41913</v>
      </c>
      <c r="S7" s="328">
        <v>40359</v>
      </c>
      <c r="T7" s="327" t="s">
        <v>689</v>
      </c>
      <c r="U7" s="329">
        <v>185751250</v>
      </c>
      <c r="V7" s="330">
        <v>2016</v>
      </c>
      <c r="W7" s="331">
        <v>195154907</v>
      </c>
      <c r="X7" s="332">
        <v>185751250</v>
      </c>
      <c r="Y7" s="331"/>
      <c r="Z7" s="331"/>
      <c r="AA7" s="327" t="s">
        <v>1392</v>
      </c>
      <c r="AB7" s="327">
        <v>510911</v>
      </c>
      <c r="AC7" s="327" t="s">
        <v>1453</v>
      </c>
      <c r="AD7" s="327">
        <v>508072</v>
      </c>
      <c r="AE7" s="327" t="s">
        <v>1454</v>
      </c>
      <c r="AF7" s="333" t="s">
        <v>1455</v>
      </c>
      <c r="AG7" s="330">
        <v>345</v>
      </c>
      <c r="AH7" s="333">
        <v>76.25</v>
      </c>
      <c r="AI7" s="327"/>
      <c r="AJ7" s="327"/>
    </row>
    <row r="8" spans="1:36">
      <c r="A8" s="347">
        <f>VLOOKUP(B8,Data!E:E,1,0)</f>
        <v>10649</v>
      </c>
      <c r="B8" s="327">
        <v>10649</v>
      </c>
      <c r="C8" s="327" t="s">
        <v>687</v>
      </c>
      <c r="D8" s="347" t="e">
        <f>VLOOKUP(I8,PSO!$A$3:$A$74,1,0)</f>
        <v>#N/A</v>
      </c>
      <c r="E8" s="347" t="str">
        <f>VLOOKUP(I8,SWEPCO!$A$3:$A$205,1,0)</f>
        <v>TP2009104</v>
      </c>
      <c r="F8" s="347" t="e">
        <f>VLOOKUP(I8,#REF!,1,0)</f>
        <v>#REF!</v>
      </c>
      <c r="G8" s="347" t="s">
        <v>1720</v>
      </c>
      <c r="H8" s="347"/>
      <c r="I8" s="327" t="s">
        <v>703</v>
      </c>
      <c r="J8" s="327">
        <v>200216</v>
      </c>
      <c r="K8" s="327">
        <v>504</v>
      </c>
      <c r="L8" s="327" t="s">
        <v>1425</v>
      </c>
      <c r="M8" s="327" t="s">
        <v>1457</v>
      </c>
      <c r="N8" s="327" t="s">
        <v>1458</v>
      </c>
      <c r="O8" s="327" t="s">
        <v>1421</v>
      </c>
      <c r="P8" s="328">
        <f>_xlfn.IFNA(VLOOKUP($B8,'Q2 2019 Initial PTP'!$F$1:$L$59,7,0),"Not Found in Future")</f>
        <v>42816</v>
      </c>
      <c r="Q8" s="345">
        <v>42816</v>
      </c>
      <c r="R8" s="328">
        <v>41426</v>
      </c>
      <c r="S8" s="328">
        <v>41325</v>
      </c>
      <c r="T8" s="327" t="s">
        <v>700</v>
      </c>
      <c r="U8" s="329">
        <v>12424849</v>
      </c>
      <c r="V8" s="330">
        <v>2013</v>
      </c>
      <c r="W8" s="331">
        <v>14057576</v>
      </c>
      <c r="X8" s="332">
        <v>17162457</v>
      </c>
      <c r="Y8" s="331"/>
      <c r="Z8" s="331"/>
      <c r="AA8" s="327" t="s">
        <v>1392</v>
      </c>
      <c r="AB8" s="327">
        <v>507718</v>
      </c>
      <c r="AC8" s="327" t="s">
        <v>1459</v>
      </c>
      <c r="AD8" s="327">
        <v>507745</v>
      </c>
      <c r="AE8" s="327" t="s">
        <v>1460</v>
      </c>
      <c r="AF8" s="333" t="s">
        <v>1461</v>
      </c>
      <c r="AG8" s="330">
        <v>69</v>
      </c>
      <c r="AH8" s="333">
        <v>4.7</v>
      </c>
      <c r="AI8" s="327"/>
      <c r="AJ8" s="327"/>
    </row>
    <row r="9" spans="1:36">
      <c r="A9" s="347">
        <f>VLOOKUP(B9,Data!E:E,1,0)</f>
        <v>50545</v>
      </c>
      <c r="B9" s="327">
        <v>50545</v>
      </c>
      <c r="C9" s="327"/>
      <c r="D9" s="347" t="e">
        <f>VLOOKUP(I9,PSO!$A$3:$A$74,1,0)</f>
        <v>#N/A</v>
      </c>
      <c r="E9" s="347" t="str">
        <f>VLOOKUP(I9,SWEPCO!$A$3:$A$205,1,0)</f>
        <v>TP2010067</v>
      </c>
      <c r="F9" s="347" t="e">
        <f>VLOOKUP(I9,#REF!,1,0)</f>
        <v>#REF!</v>
      </c>
      <c r="G9" s="347" t="s">
        <v>1720</v>
      </c>
      <c r="H9" s="347"/>
      <c r="I9" s="327" t="s">
        <v>707</v>
      </c>
      <c r="J9" s="327">
        <v>200231</v>
      </c>
      <c r="K9" s="327">
        <v>30449</v>
      </c>
      <c r="L9" s="327" t="s">
        <v>1425</v>
      </c>
      <c r="M9" s="327" t="s">
        <v>1462</v>
      </c>
      <c r="N9" s="327" t="s">
        <v>1463</v>
      </c>
      <c r="O9" s="327" t="s">
        <v>1421</v>
      </c>
      <c r="P9" s="328">
        <f>_xlfn.IFNA(VLOOKUP($B9,'Q2 2019 Initial PTP'!$F$1:$L$59,7,0),"Not Found in Future")</f>
        <v>42632</v>
      </c>
      <c r="Q9" s="345">
        <v>42632</v>
      </c>
      <c r="R9" s="328">
        <v>41791</v>
      </c>
      <c r="S9" s="328">
        <v>41540</v>
      </c>
      <c r="T9" s="327" t="s">
        <v>700</v>
      </c>
      <c r="U9" s="329">
        <v>25060655</v>
      </c>
      <c r="V9" s="330">
        <v>2013</v>
      </c>
      <c r="W9" s="331">
        <v>28353831</v>
      </c>
      <c r="X9" s="332">
        <v>25060655</v>
      </c>
      <c r="Y9" s="331"/>
      <c r="Z9" s="331"/>
      <c r="AA9" s="327" t="s">
        <v>1392</v>
      </c>
      <c r="AB9" s="327">
        <v>509083</v>
      </c>
      <c r="AC9" s="327" t="s">
        <v>1464</v>
      </c>
      <c r="AD9" s="327">
        <v>507757</v>
      </c>
      <c r="AE9" s="327" t="s">
        <v>1465</v>
      </c>
      <c r="AF9" s="333" t="s">
        <v>1466</v>
      </c>
      <c r="AG9" s="330">
        <v>138</v>
      </c>
      <c r="AH9" s="333">
        <v>27.6</v>
      </c>
      <c r="AI9" s="327"/>
      <c r="AJ9" s="327"/>
    </row>
    <row r="10" spans="1:36">
      <c r="A10" s="347">
        <f>VLOOKUP(B10,Data!E:E,1,0)</f>
        <v>11261</v>
      </c>
      <c r="B10" s="327">
        <v>11261</v>
      </c>
      <c r="C10" s="327"/>
      <c r="D10" s="347" t="e">
        <f>VLOOKUP(I10,PSO!$A$3:$A$74,1,0)</f>
        <v>#N/A</v>
      </c>
      <c r="E10" s="347" t="e">
        <f>VLOOKUP(I10,SWEPCO!$A$3:$A$205,1,0)</f>
        <v>#N/A</v>
      </c>
      <c r="F10" s="347" t="e">
        <f>VLOOKUP(I10,#REF!,1,0)</f>
        <v>#REF!</v>
      </c>
      <c r="G10" s="349" t="s">
        <v>1719</v>
      </c>
      <c r="H10" s="347" t="s">
        <v>1723</v>
      </c>
      <c r="I10" s="327" t="s">
        <v>699</v>
      </c>
      <c r="J10" s="327">
        <v>20104</v>
      </c>
      <c r="K10" s="327">
        <v>947</v>
      </c>
      <c r="L10" s="327" t="s">
        <v>1425</v>
      </c>
      <c r="M10" s="327" t="s">
        <v>1467</v>
      </c>
      <c r="N10" s="327" t="s">
        <v>1468</v>
      </c>
      <c r="O10" s="327" t="s">
        <v>1433</v>
      </c>
      <c r="P10" s="328">
        <f>_xlfn.IFNA(VLOOKUP($B10,'Q2 2019 Initial PTP'!$F$1:$L$59,7,0),"Not Found in Future")</f>
        <v>42515</v>
      </c>
      <c r="Q10" s="345">
        <v>42515</v>
      </c>
      <c r="R10" s="328">
        <v>42156</v>
      </c>
      <c r="S10" s="328">
        <v>40415</v>
      </c>
      <c r="T10" s="327" t="s">
        <v>697</v>
      </c>
      <c r="U10" s="329">
        <v>6072000</v>
      </c>
      <c r="V10" s="330">
        <v>2014</v>
      </c>
      <c r="W10" s="331">
        <v>6702352</v>
      </c>
      <c r="X10" s="332">
        <v>6072000</v>
      </c>
      <c r="Y10" s="331"/>
      <c r="Z10" s="331"/>
      <c r="AA10" s="327" t="s">
        <v>1392</v>
      </c>
      <c r="AB10" s="327">
        <v>509806</v>
      </c>
      <c r="AC10" s="327" t="s">
        <v>1469</v>
      </c>
      <c r="AD10" s="327">
        <v>509786</v>
      </c>
      <c r="AE10" s="327" t="s">
        <v>1470</v>
      </c>
      <c r="AF10" s="333" t="s">
        <v>1471</v>
      </c>
      <c r="AG10" s="330">
        <v>138</v>
      </c>
      <c r="AH10" s="333"/>
      <c r="AI10" s="327">
        <v>4.33</v>
      </c>
      <c r="AJ10" s="327"/>
    </row>
    <row r="11" spans="1:36">
      <c r="A11" s="347">
        <f>VLOOKUP(B11,Data!E:E,1,0)</f>
        <v>11158</v>
      </c>
      <c r="B11" s="327">
        <v>11158</v>
      </c>
      <c r="C11" s="327" t="s">
        <v>687</v>
      </c>
      <c r="D11" s="347" t="e">
        <f>VLOOKUP(I11,PSO!$A$3:$A$74,1,0)</f>
        <v>#N/A</v>
      </c>
      <c r="E11" s="347" t="e">
        <f>VLOOKUP(I11,SWEPCO!$A$3:$A$205,1,0)</f>
        <v>#N/A</v>
      </c>
      <c r="F11" s="347" t="e">
        <f>VLOOKUP(I11,#REF!,1,0)</f>
        <v>#REF!</v>
      </c>
      <c r="G11" s="347" t="s">
        <v>1720</v>
      </c>
      <c r="H11" s="347"/>
      <c r="I11" s="327" t="s">
        <v>762</v>
      </c>
      <c r="J11" s="327">
        <v>200216</v>
      </c>
      <c r="K11" s="327">
        <v>879</v>
      </c>
      <c r="L11" s="327" t="s">
        <v>1425</v>
      </c>
      <c r="M11" s="327" t="s">
        <v>1472</v>
      </c>
      <c r="N11" s="327" t="s">
        <v>1473</v>
      </c>
      <c r="O11" s="327" t="s">
        <v>1421</v>
      </c>
      <c r="P11" s="328">
        <f>_xlfn.IFNA(VLOOKUP($B11,'Q2 2019 Initial PTP'!$F$1:$L$59,7,0),"Not Found in Future")</f>
        <v>42157</v>
      </c>
      <c r="Q11" s="345">
        <v>42157</v>
      </c>
      <c r="R11" s="328">
        <v>41791</v>
      </c>
      <c r="S11" s="328">
        <v>41325</v>
      </c>
      <c r="T11" s="327" t="s">
        <v>700</v>
      </c>
      <c r="U11" s="329">
        <v>10241314</v>
      </c>
      <c r="V11" s="330">
        <v>2013</v>
      </c>
      <c r="W11" s="331">
        <v>11587107</v>
      </c>
      <c r="X11" s="332">
        <v>10241314</v>
      </c>
      <c r="Y11" s="331"/>
      <c r="Z11" s="331"/>
      <c r="AA11" s="327" t="s">
        <v>1392</v>
      </c>
      <c r="AB11" s="327">
        <v>515242</v>
      </c>
      <c r="AC11" s="327" t="s">
        <v>1474</v>
      </c>
      <c r="AD11" s="327">
        <v>509758</v>
      </c>
      <c r="AE11" s="327" t="s">
        <v>1475</v>
      </c>
      <c r="AF11" s="333" t="s">
        <v>1476</v>
      </c>
      <c r="AG11" s="330">
        <v>138</v>
      </c>
      <c r="AH11" s="333"/>
      <c r="AI11" s="327">
        <v>9</v>
      </c>
      <c r="AJ11" s="327"/>
    </row>
    <row r="12" spans="1:36" ht="28.5">
      <c r="A12" s="347">
        <f>VLOOKUP(B12,Data!E:E,1,0)</f>
        <v>10646</v>
      </c>
      <c r="B12" s="327">
        <v>10646</v>
      </c>
      <c r="C12" s="327" t="s">
        <v>687</v>
      </c>
      <c r="D12" s="347" t="e">
        <f>VLOOKUP(I12,PSO!$A$3:$A$74,1,0)</f>
        <v>#N/A</v>
      </c>
      <c r="E12" s="347" t="str">
        <f>VLOOKUP(I12,SWEPCO!$A$3:$A$205,1,0)</f>
        <v>TP2010100</v>
      </c>
      <c r="F12" s="347" t="e">
        <f>VLOOKUP(I12,#REF!,1,0)</f>
        <v>#REF!</v>
      </c>
      <c r="G12" s="347" t="s">
        <v>1720</v>
      </c>
      <c r="H12" s="347"/>
      <c r="I12" s="327" t="s">
        <v>713</v>
      </c>
      <c r="J12" s="327">
        <v>200216</v>
      </c>
      <c r="K12" s="327">
        <v>501</v>
      </c>
      <c r="L12" s="327" t="s">
        <v>1425</v>
      </c>
      <c r="M12" s="327" t="s">
        <v>1477</v>
      </c>
      <c r="N12" s="327" t="s">
        <v>1478</v>
      </c>
      <c r="O12" s="327" t="s">
        <v>1421</v>
      </c>
      <c r="P12" s="328">
        <f>_xlfn.IFNA(VLOOKUP($B12,'Q2 2019 Initial PTP'!$F$1:$L$59,7,0),"Not Found in Future")</f>
        <v>43231</v>
      </c>
      <c r="Q12" s="346">
        <v>43231</v>
      </c>
      <c r="R12" s="328">
        <v>43252</v>
      </c>
      <c r="S12" s="328">
        <v>41325</v>
      </c>
      <c r="T12" s="327" t="s">
        <v>700</v>
      </c>
      <c r="U12" s="329">
        <v>11980465</v>
      </c>
      <c r="V12" s="330">
        <v>2013</v>
      </c>
      <c r="W12" s="331">
        <v>13554796</v>
      </c>
      <c r="X12" s="332">
        <v>11980465</v>
      </c>
      <c r="Y12" s="331"/>
      <c r="Z12" s="331"/>
      <c r="AA12" s="327" t="s">
        <v>1393</v>
      </c>
      <c r="AB12" s="327">
        <v>509061</v>
      </c>
      <c r="AC12" s="327" t="s">
        <v>1479</v>
      </c>
      <c r="AD12" s="327">
        <v>509075</v>
      </c>
      <c r="AE12" s="327" t="s">
        <v>1480</v>
      </c>
      <c r="AF12" s="333" t="s">
        <v>1481</v>
      </c>
      <c r="AG12" s="330">
        <v>69</v>
      </c>
      <c r="AH12" s="333"/>
      <c r="AI12" s="327">
        <v>6.4</v>
      </c>
      <c r="AJ12" s="327"/>
    </row>
    <row r="13" spans="1:36">
      <c r="A13" s="347">
        <f>VLOOKUP(B13,Data!E:E,1,0)</f>
        <v>50336</v>
      </c>
      <c r="B13" s="327">
        <v>50336</v>
      </c>
      <c r="C13" s="327" t="s">
        <v>687</v>
      </c>
      <c r="D13" s="347" t="e">
        <f>VLOOKUP(I13,PSO!$A$3:$A$74,1,0)</f>
        <v>#N/A</v>
      </c>
      <c r="E13" s="347" t="str">
        <f>VLOOKUP(I13,SWEPCO!$A$3:$A$205,1,0)</f>
        <v>TP2011022</v>
      </c>
      <c r="F13" s="347" t="e">
        <f>VLOOKUP(I13,#REF!,1,0)</f>
        <v>#REF!</v>
      </c>
      <c r="G13" s="347" t="s">
        <v>1720</v>
      </c>
      <c r="H13" s="347"/>
      <c r="I13" s="327" t="s">
        <v>724</v>
      </c>
      <c r="J13" s="327">
        <v>20122</v>
      </c>
      <c r="K13" s="327">
        <v>30298</v>
      </c>
      <c r="L13" s="327" t="s">
        <v>1425</v>
      </c>
      <c r="M13" s="327" t="s">
        <v>1482</v>
      </c>
      <c r="N13" s="327" t="s">
        <v>1483</v>
      </c>
      <c r="O13" s="327" t="s">
        <v>1421</v>
      </c>
      <c r="P13" s="328">
        <f>_xlfn.IFNA(VLOOKUP($B13,'Q2 2019 Initial PTP'!$F$1:$L$59,7,0),"Not Found in Future")</f>
        <v>42623</v>
      </c>
      <c r="Q13" s="345">
        <v>42623</v>
      </c>
      <c r="R13" s="328">
        <v>42522</v>
      </c>
      <c r="S13" s="328">
        <v>40588</v>
      </c>
      <c r="T13" s="327" t="s">
        <v>719</v>
      </c>
      <c r="U13" s="329">
        <v>1166400</v>
      </c>
      <c r="V13" s="330">
        <v>2014</v>
      </c>
      <c r="W13" s="331">
        <v>1287487</v>
      </c>
      <c r="X13" s="332">
        <v>1731419</v>
      </c>
      <c r="Y13" s="331"/>
      <c r="Z13" s="331"/>
      <c r="AA13" s="327" t="s">
        <v>1392</v>
      </c>
      <c r="AB13" s="327">
        <v>509071</v>
      </c>
      <c r="AC13" s="327" t="s">
        <v>1483</v>
      </c>
      <c r="AD13" s="327"/>
      <c r="AE13" s="327"/>
      <c r="AF13" s="333" t="s">
        <v>1484</v>
      </c>
      <c r="AG13" s="330">
        <v>138</v>
      </c>
      <c r="AH13" s="333"/>
      <c r="AI13" s="327"/>
      <c r="AJ13" s="327"/>
    </row>
    <row r="14" spans="1:36">
      <c r="A14" s="347">
        <f>VLOOKUP(B14,Data!E:E,1,0)</f>
        <v>10648</v>
      </c>
      <c r="B14" s="327">
        <v>10648</v>
      </c>
      <c r="C14" s="327" t="s">
        <v>687</v>
      </c>
      <c r="D14" s="347" t="e">
        <f>VLOOKUP(I14,PSO!$A$3:$A$74,1,0)</f>
        <v>#N/A</v>
      </c>
      <c r="E14" s="347" t="str">
        <f>VLOOKUP(I14,SWEPCO!$A$3:$A$205,1,0)</f>
        <v>TP2011023</v>
      </c>
      <c r="F14" s="347" t="e">
        <f>VLOOKUP(I14,#REF!,1,0)</f>
        <v>#REF!</v>
      </c>
      <c r="G14" s="347" t="s">
        <v>1720</v>
      </c>
      <c r="H14" s="347"/>
      <c r="I14" s="327" t="s">
        <v>612</v>
      </c>
      <c r="J14" s="327">
        <v>200167</v>
      </c>
      <c r="K14" s="327">
        <v>503</v>
      </c>
      <c r="L14" s="327" t="s">
        <v>1425</v>
      </c>
      <c r="M14" s="327" t="s">
        <v>1485</v>
      </c>
      <c r="N14" s="327" t="s">
        <v>1486</v>
      </c>
      <c r="O14" s="327" t="s">
        <v>1421</v>
      </c>
      <c r="P14" s="328">
        <f>_xlfn.IFNA(VLOOKUP($B14,'Q2 2019 Initial PTP'!$F$1:$L$59,7,0),"Not Found in Future")</f>
        <v>42004</v>
      </c>
      <c r="Q14" s="345">
        <v>42004</v>
      </c>
      <c r="R14" s="328">
        <v>41426</v>
      </c>
      <c r="S14" s="328">
        <v>41008</v>
      </c>
      <c r="T14" s="327" t="s">
        <v>1432</v>
      </c>
      <c r="U14" s="329">
        <v>1004187</v>
      </c>
      <c r="V14" s="330">
        <v>2012</v>
      </c>
      <c r="W14" s="331">
        <v>1164549</v>
      </c>
      <c r="X14" s="332">
        <v>1004187</v>
      </c>
      <c r="Y14" s="331"/>
      <c r="Z14" s="331"/>
      <c r="AA14" s="327" t="s">
        <v>1392</v>
      </c>
      <c r="AB14" s="327">
        <v>508351</v>
      </c>
      <c r="AC14" s="327" t="s">
        <v>1487</v>
      </c>
      <c r="AD14" s="327">
        <v>508831</v>
      </c>
      <c r="AE14" s="327" t="s">
        <v>1488</v>
      </c>
      <c r="AF14" s="333" t="s">
        <v>1489</v>
      </c>
      <c r="AG14" s="330">
        <v>138</v>
      </c>
      <c r="AH14" s="333"/>
      <c r="AI14" s="327"/>
      <c r="AJ14" s="327"/>
    </row>
    <row r="15" spans="1:36">
      <c r="A15" s="347">
        <f>VLOOKUP(B15,Data!E:E,1,0)</f>
        <v>50531</v>
      </c>
      <c r="B15" s="327">
        <v>50531</v>
      </c>
      <c r="C15" s="327" t="s">
        <v>687</v>
      </c>
      <c r="D15" s="347" t="e">
        <f>VLOOKUP(I15,PSO!$A$3:$A$74,1,0)</f>
        <v>#N/A</v>
      </c>
      <c r="E15" s="347" t="str">
        <f>VLOOKUP(I15,SWEPCO!$A$3:$A$205,1,0)</f>
        <v>TP2011023</v>
      </c>
      <c r="F15" s="347" t="e">
        <f>VLOOKUP(I15,#REF!,1,0)</f>
        <v>#REF!</v>
      </c>
      <c r="G15" s="347" t="s">
        <v>1720</v>
      </c>
      <c r="H15" s="347"/>
      <c r="I15" s="327" t="s">
        <v>612</v>
      </c>
      <c r="J15" s="327">
        <v>200216</v>
      </c>
      <c r="K15" s="327">
        <v>30436</v>
      </c>
      <c r="L15" s="327" t="s">
        <v>1425</v>
      </c>
      <c r="M15" s="327" t="s">
        <v>1490</v>
      </c>
      <c r="N15" s="327" t="s">
        <v>623</v>
      </c>
      <c r="O15" s="327" t="s">
        <v>1421</v>
      </c>
      <c r="P15" s="328">
        <f>_xlfn.IFNA(VLOOKUP($B15,'Q2 2019 Initial PTP'!$F$1:$L$59,7,0),"Not Found in Future")</f>
        <v>42004</v>
      </c>
      <c r="Q15" s="345">
        <v>42004</v>
      </c>
      <c r="R15" s="328">
        <v>42522</v>
      </c>
      <c r="S15" s="328">
        <v>41325</v>
      </c>
      <c r="T15" s="327" t="s">
        <v>700</v>
      </c>
      <c r="U15" s="329">
        <v>1000000</v>
      </c>
      <c r="V15" s="330">
        <v>2013</v>
      </c>
      <c r="W15" s="331">
        <v>1131408</v>
      </c>
      <c r="X15" s="332">
        <v>1000000</v>
      </c>
      <c r="Y15" s="331"/>
      <c r="Z15" s="331"/>
      <c r="AA15" s="327" t="s">
        <v>1392</v>
      </c>
      <c r="AB15" s="327">
        <v>508560</v>
      </c>
      <c r="AC15" s="327" t="s">
        <v>1491</v>
      </c>
      <c r="AD15" s="327">
        <v>508351</v>
      </c>
      <c r="AE15" s="327" t="s">
        <v>1487</v>
      </c>
      <c r="AF15" s="333" t="s">
        <v>1492</v>
      </c>
      <c r="AG15" s="330">
        <v>138</v>
      </c>
      <c r="AH15" s="333"/>
      <c r="AI15" s="327"/>
      <c r="AJ15" s="327"/>
    </row>
    <row r="16" spans="1:36" ht="28.5">
      <c r="A16" s="347">
        <f>VLOOKUP(B16,Data!E:E,1,0)</f>
        <v>50607</v>
      </c>
      <c r="B16" s="327">
        <v>50607</v>
      </c>
      <c r="C16" s="327"/>
      <c r="D16" s="347" t="e">
        <f>VLOOKUP(I16,PSO!$A$3:$A$74,1,0)</f>
        <v>#N/A</v>
      </c>
      <c r="E16" s="347" t="str">
        <f>VLOOKUP(I16,SWEPCO!$A$3:$A$205,1,0)</f>
        <v>TP2011033</v>
      </c>
      <c r="F16" s="347" t="e">
        <f>VLOOKUP(I16,#REF!,1,0)</f>
        <v>#REF!</v>
      </c>
      <c r="G16" s="347" t="s">
        <v>1720</v>
      </c>
      <c r="H16" s="347"/>
      <c r="I16" s="327" t="s">
        <v>729</v>
      </c>
      <c r="J16" s="327">
        <v>200231</v>
      </c>
      <c r="K16" s="327">
        <v>30495</v>
      </c>
      <c r="L16" s="327" t="s">
        <v>1425</v>
      </c>
      <c r="M16" s="327" t="s">
        <v>1498</v>
      </c>
      <c r="N16" s="327" t="s">
        <v>1499</v>
      </c>
      <c r="O16" s="327" t="s">
        <v>1421</v>
      </c>
      <c r="P16" s="328">
        <f>_xlfn.IFNA(VLOOKUP($B16,'Q2 2019 Initial PTP'!$F$1:$L$59,7,0),"Not Found in Future")</f>
        <v>42489</v>
      </c>
      <c r="Q16" s="345">
        <v>42489</v>
      </c>
      <c r="R16" s="328">
        <v>41426</v>
      </c>
      <c r="S16" s="328">
        <v>41540</v>
      </c>
      <c r="T16" s="327" t="s">
        <v>700</v>
      </c>
      <c r="U16" s="329">
        <v>30369537</v>
      </c>
      <c r="V16" s="330">
        <v>2013</v>
      </c>
      <c r="W16" s="331">
        <v>34360344</v>
      </c>
      <c r="X16" s="332">
        <v>22851755</v>
      </c>
      <c r="Y16" s="331"/>
      <c r="Z16" s="331"/>
      <c r="AA16" s="327" t="s">
        <v>1392</v>
      </c>
      <c r="AB16" s="327">
        <v>999113</v>
      </c>
      <c r="AC16" s="327" t="s">
        <v>1500</v>
      </c>
      <c r="AD16" s="327">
        <v>999114</v>
      </c>
      <c r="AE16" s="327"/>
      <c r="AF16" s="333" t="s">
        <v>1501</v>
      </c>
      <c r="AG16" s="330" t="s">
        <v>1502</v>
      </c>
      <c r="AH16" s="333"/>
      <c r="AI16" s="327"/>
      <c r="AJ16" s="327"/>
    </row>
    <row r="17" spans="1:36" ht="28.5">
      <c r="A17" s="347">
        <f>VLOOKUP(B17,Data!E:E,1,0)</f>
        <v>50615</v>
      </c>
      <c r="B17" s="327">
        <v>50615</v>
      </c>
      <c r="C17" s="327"/>
      <c r="D17" s="347" t="e">
        <f>VLOOKUP(I17,PSO!$A$3:$A$74,1,0)</f>
        <v>#N/A</v>
      </c>
      <c r="E17" s="347" t="str">
        <f>VLOOKUP(I17,SWEPCO!$A$3:$A$205,1,0)</f>
        <v>TP2011033</v>
      </c>
      <c r="F17" s="347" t="e">
        <f>VLOOKUP(I17,#REF!,1,0)</f>
        <v>#REF!</v>
      </c>
      <c r="G17" s="347" t="s">
        <v>1720</v>
      </c>
      <c r="H17" s="347"/>
      <c r="I17" s="327" t="s">
        <v>729</v>
      </c>
      <c r="J17" s="327">
        <v>200231</v>
      </c>
      <c r="K17" s="327">
        <v>30495</v>
      </c>
      <c r="L17" s="327" t="s">
        <v>1425</v>
      </c>
      <c r="M17" s="327" t="s">
        <v>1498</v>
      </c>
      <c r="N17" s="327" t="s">
        <v>1503</v>
      </c>
      <c r="O17" s="327" t="s">
        <v>1421</v>
      </c>
      <c r="P17" s="328">
        <f>_xlfn.IFNA(VLOOKUP($B17,'Q2 2019 Initial PTP'!$F$1:$L$59,7,0),"Not Found in Future")</f>
        <v>42489</v>
      </c>
      <c r="Q17" s="345">
        <v>42489</v>
      </c>
      <c r="R17" s="328">
        <v>41426</v>
      </c>
      <c r="S17" s="328">
        <v>41540</v>
      </c>
      <c r="T17" s="327" t="s">
        <v>700</v>
      </c>
      <c r="U17" s="329">
        <v>21508234</v>
      </c>
      <c r="V17" s="330">
        <v>2013</v>
      </c>
      <c r="W17" s="331">
        <v>24334593</v>
      </c>
      <c r="X17" s="332">
        <v>32212715</v>
      </c>
      <c r="Y17" s="331"/>
      <c r="Z17" s="331"/>
      <c r="AA17" s="327" t="s">
        <v>1392</v>
      </c>
      <c r="AB17" s="327">
        <v>999113</v>
      </c>
      <c r="AC17" s="327" t="s">
        <v>1500</v>
      </c>
      <c r="AD17" s="327"/>
      <c r="AE17" s="327"/>
      <c r="AF17" s="333" t="s">
        <v>1504</v>
      </c>
      <c r="AG17" s="330">
        <v>500</v>
      </c>
      <c r="AH17" s="333"/>
      <c r="AI17" s="327"/>
      <c r="AJ17" s="327"/>
    </row>
    <row r="18" spans="1:36">
      <c r="A18" s="347" t="e">
        <f>VLOOKUP(B18,Data!E:E,1,0)</f>
        <v>#N/A</v>
      </c>
      <c r="B18" s="327">
        <v>51448</v>
      </c>
      <c r="C18" s="327" t="s">
        <v>687</v>
      </c>
      <c r="D18" s="347" t="str">
        <f>VLOOKUP(I18,PSO!$A$3:$A$74,1,0)</f>
        <v>TP2011110</v>
      </c>
      <c r="E18" s="347" t="e">
        <f>VLOOKUP(I18,SWEPCO!$A$3:$A$205,1,0)</f>
        <v>#N/A</v>
      </c>
      <c r="F18" s="347" t="e">
        <f>VLOOKUP(I18,#REF!,1,0)</f>
        <v>#REF!</v>
      </c>
      <c r="G18" s="347" t="s">
        <v>1720</v>
      </c>
      <c r="H18" s="347"/>
      <c r="I18" s="327" t="s">
        <v>819</v>
      </c>
      <c r="J18" s="327">
        <v>200386</v>
      </c>
      <c r="K18" s="327">
        <v>31005</v>
      </c>
      <c r="L18" s="327" t="s">
        <v>1425</v>
      </c>
      <c r="M18" s="327" t="s">
        <v>1699</v>
      </c>
      <c r="N18" s="327" t="s">
        <v>456</v>
      </c>
      <c r="O18" s="327" t="s">
        <v>1421</v>
      </c>
      <c r="P18" s="328">
        <f>_xlfn.IFNA(VLOOKUP($B18,'Q2 2019 Initial PTP'!$F$1:$L$59,7,0),"Not Found in Future")</f>
        <v>43245</v>
      </c>
      <c r="Q18" s="346">
        <v>43245</v>
      </c>
      <c r="R18" s="328">
        <v>42887</v>
      </c>
      <c r="S18" s="328">
        <v>42507</v>
      </c>
      <c r="T18" s="327" t="s">
        <v>1422</v>
      </c>
      <c r="U18" s="329">
        <v>2904911</v>
      </c>
      <c r="V18" s="330">
        <v>2016</v>
      </c>
      <c r="W18" s="331">
        <v>3051972</v>
      </c>
      <c r="X18" s="332">
        <v>2904911</v>
      </c>
      <c r="Y18" s="331"/>
      <c r="Z18" s="331"/>
      <c r="AA18" s="327" t="s">
        <v>1394</v>
      </c>
      <c r="AB18" s="327">
        <v>511458</v>
      </c>
      <c r="AC18" s="327" t="s">
        <v>1505</v>
      </c>
      <c r="AD18" s="327">
        <v>511459</v>
      </c>
      <c r="AE18" s="327" t="s">
        <v>1506</v>
      </c>
      <c r="AF18" s="333" t="s">
        <v>1507</v>
      </c>
      <c r="AG18" s="330">
        <v>138</v>
      </c>
      <c r="AH18" s="333"/>
      <c r="AI18" s="327"/>
      <c r="AJ18" s="327"/>
    </row>
    <row r="19" spans="1:36" ht="28.5">
      <c r="A19" s="347">
        <f>VLOOKUP(B19,Data!E:E,1,0)</f>
        <v>10583</v>
      </c>
      <c r="B19" s="327">
        <v>10583</v>
      </c>
      <c r="C19" s="327" t="s">
        <v>687</v>
      </c>
      <c r="D19" s="347" t="e">
        <f>VLOOKUP(I19,PSO!$A$3:$A$74,1,0)</f>
        <v>#N/A</v>
      </c>
      <c r="E19" s="347" t="str">
        <f>VLOOKUP(I19,SWEPCO!$A$3:$A$205,1,0)</f>
        <v>TP2011147</v>
      </c>
      <c r="F19" s="347" t="e">
        <f>VLOOKUP(I19,#REF!,1,0)</f>
        <v>#REF!</v>
      </c>
      <c r="G19" s="347" t="s">
        <v>1720</v>
      </c>
      <c r="H19" s="347"/>
      <c r="I19" s="327" t="s">
        <v>736</v>
      </c>
      <c r="J19" s="327">
        <v>200216</v>
      </c>
      <c r="K19" s="327">
        <v>451</v>
      </c>
      <c r="L19" s="327" t="s">
        <v>1425</v>
      </c>
      <c r="M19" s="327" t="s">
        <v>1508</v>
      </c>
      <c r="N19" s="327" t="s">
        <v>1509</v>
      </c>
      <c r="O19" s="327" t="s">
        <v>1421</v>
      </c>
      <c r="P19" s="328">
        <f>_xlfn.IFNA(VLOOKUP($B19,'Q2 2019 Initial PTP'!$F$1:$L$59,7,0),"Not Found in Future")</f>
        <v>42822</v>
      </c>
      <c r="Q19" s="345">
        <v>42822</v>
      </c>
      <c r="R19" s="328">
        <v>41426</v>
      </c>
      <c r="S19" s="328">
        <v>41325</v>
      </c>
      <c r="T19" s="327" t="s">
        <v>700</v>
      </c>
      <c r="U19" s="329">
        <v>12705537</v>
      </c>
      <c r="V19" s="330">
        <v>2013</v>
      </c>
      <c r="W19" s="331">
        <v>14375149</v>
      </c>
      <c r="X19" s="332">
        <v>12705537</v>
      </c>
      <c r="Y19" s="331"/>
      <c r="Z19" s="331"/>
      <c r="AA19" s="327" t="s">
        <v>1392</v>
      </c>
      <c r="AB19" s="327">
        <v>506944</v>
      </c>
      <c r="AC19" s="327" t="s">
        <v>1510</v>
      </c>
      <c r="AD19" s="327">
        <v>504020</v>
      </c>
      <c r="AE19" s="327" t="s">
        <v>1511</v>
      </c>
      <c r="AF19" s="333" t="s">
        <v>1512</v>
      </c>
      <c r="AG19" s="330">
        <v>161</v>
      </c>
      <c r="AH19" s="333"/>
      <c r="AI19" s="327">
        <v>11.1</v>
      </c>
      <c r="AJ19" s="327"/>
    </row>
    <row r="20" spans="1:36" ht="42.75">
      <c r="A20" s="347">
        <f>VLOOKUP(B20,Data!E:E,1,0)</f>
        <v>50413</v>
      </c>
      <c r="B20" s="327">
        <v>50413</v>
      </c>
      <c r="C20" s="327" t="s">
        <v>687</v>
      </c>
      <c r="D20" s="347" t="e">
        <f>VLOOKUP(I20,PSO!$A$3:$A$74,1,0)</f>
        <v>#N/A</v>
      </c>
      <c r="E20" s="347" t="e">
        <f>VLOOKUP(I20,SWEPCO!$A$3:$A$205,1,0)</f>
        <v>#N/A</v>
      </c>
      <c r="F20" s="347" t="e">
        <f>VLOOKUP(I20,#REF!,1,0)</f>
        <v>#REF!</v>
      </c>
      <c r="G20" s="347" t="s">
        <v>1720</v>
      </c>
      <c r="H20" s="347"/>
      <c r="I20" s="327" t="s">
        <v>686</v>
      </c>
      <c r="J20" s="327">
        <v>200255</v>
      </c>
      <c r="K20" s="327">
        <v>30361</v>
      </c>
      <c r="L20" s="327" t="s">
        <v>1425</v>
      </c>
      <c r="M20" s="327" t="s">
        <v>1493</v>
      </c>
      <c r="N20" s="327" t="s">
        <v>1513</v>
      </c>
      <c r="O20" s="327" t="s">
        <v>1421</v>
      </c>
      <c r="P20" s="328">
        <f>_xlfn.IFNA(VLOOKUP($B20,'Q2 2019 Initial PTP'!$F$1:$L$59,7,0),"Not Found in Future")</f>
        <v>43076</v>
      </c>
      <c r="Q20" s="345">
        <v>43076</v>
      </c>
      <c r="R20" s="328">
        <v>43160</v>
      </c>
      <c r="S20" s="328">
        <v>41676</v>
      </c>
      <c r="T20" s="327" t="s">
        <v>1494</v>
      </c>
      <c r="U20" s="329">
        <v>65082311</v>
      </c>
      <c r="V20" s="330">
        <v>2017</v>
      </c>
      <c r="W20" s="331">
        <v>66709369</v>
      </c>
      <c r="X20" s="332">
        <v>65082311</v>
      </c>
      <c r="Y20" s="331"/>
      <c r="Z20" s="331"/>
      <c r="AA20" s="327" t="s">
        <v>1392</v>
      </c>
      <c r="AB20" s="327">
        <v>700345</v>
      </c>
      <c r="AC20" s="327" t="s">
        <v>1495</v>
      </c>
      <c r="AD20" s="327">
        <v>515800</v>
      </c>
      <c r="AE20" s="327" t="s">
        <v>1496</v>
      </c>
      <c r="AF20" s="333" t="s">
        <v>1514</v>
      </c>
      <c r="AG20" s="330">
        <v>345</v>
      </c>
      <c r="AH20" s="333">
        <v>72</v>
      </c>
      <c r="AI20" s="327"/>
      <c r="AJ20" s="327"/>
    </row>
    <row r="21" spans="1:36" ht="42.75">
      <c r="A21" s="347">
        <f>VLOOKUP(B21,Data!E:E,1,0)</f>
        <v>50414</v>
      </c>
      <c r="B21" s="327">
        <v>50414</v>
      </c>
      <c r="C21" s="327" t="s">
        <v>687</v>
      </c>
      <c r="D21" s="347" t="e">
        <f>VLOOKUP(I21,PSO!$A$3:$A$74,1,0)</f>
        <v>#N/A</v>
      </c>
      <c r="E21" s="347" t="e">
        <f>VLOOKUP(I21,SWEPCO!$A$3:$A$205,1,0)</f>
        <v>#N/A</v>
      </c>
      <c r="F21" s="347" t="e">
        <f>VLOOKUP(I21,#REF!,1,0)</f>
        <v>#REF!</v>
      </c>
      <c r="G21" s="347" t="s">
        <v>1720</v>
      </c>
      <c r="H21" s="347"/>
      <c r="I21" s="327" t="s">
        <v>686</v>
      </c>
      <c r="J21" s="327">
        <v>200255</v>
      </c>
      <c r="K21" s="327">
        <v>30361</v>
      </c>
      <c r="L21" s="327" t="s">
        <v>1425</v>
      </c>
      <c r="M21" s="327" t="s">
        <v>1493</v>
      </c>
      <c r="N21" s="327" t="s">
        <v>1515</v>
      </c>
      <c r="O21" s="327" t="s">
        <v>1421</v>
      </c>
      <c r="P21" s="328">
        <f>_xlfn.IFNA(VLOOKUP($B21,'Q2 2019 Initial PTP'!$F$1:$L$59,7,0),"Not Found in Future")</f>
        <v>43076</v>
      </c>
      <c r="Q21" s="345">
        <v>43076</v>
      </c>
      <c r="R21" s="328">
        <v>43160</v>
      </c>
      <c r="S21" s="328">
        <v>41676</v>
      </c>
      <c r="T21" s="327" t="s">
        <v>1494</v>
      </c>
      <c r="U21" s="329">
        <v>17471695</v>
      </c>
      <c r="V21" s="330">
        <v>2017</v>
      </c>
      <c r="W21" s="331">
        <v>17908487</v>
      </c>
      <c r="X21" s="332">
        <v>17471695</v>
      </c>
      <c r="Y21" s="331"/>
      <c r="Z21" s="331"/>
      <c r="AA21" s="327" t="s">
        <v>1392</v>
      </c>
      <c r="AB21" s="327">
        <v>700345</v>
      </c>
      <c r="AC21" s="327" t="s">
        <v>1495</v>
      </c>
      <c r="AD21" s="327">
        <v>700231</v>
      </c>
      <c r="AE21" s="327" t="s">
        <v>685</v>
      </c>
      <c r="AF21" s="333" t="s">
        <v>1516</v>
      </c>
      <c r="AG21" s="330" t="s">
        <v>1497</v>
      </c>
      <c r="AH21" s="333"/>
      <c r="AI21" s="327"/>
      <c r="AJ21" s="327"/>
    </row>
    <row r="22" spans="1:36" ht="28.5">
      <c r="A22" s="347">
        <f>VLOOKUP(B22,Data!E:E,1,0)</f>
        <v>50768</v>
      </c>
      <c r="B22" s="327">
        <v>50768</v>
      </c>
      <c r="C22" s="327" t="s">
        <v>687</v>
      </c>
      <c r="D22" s="347" t="e">
        <f>VLOOKUP(I22,PSO!$A$3:$A$74,1,0)</f>
        <v>#N/A</v>
      </c>
      <c r="E22" s="347" t="e">
        <f>VLOOKUP(I22,SWEPCO!$A$3:$A$205,1,0)</f>
        <v>#N/A</v>
      </c>
      <c r="F22" s="347" t="e">
        <f>VLOOKUP(I22,#REF!,1,0)</f>
        <v>#REF!</v>
      </c>
      <c r="G22" s="347" t="s">
        <v>1720</v>
      </c>
      <c r="H22" s="347"/>
      <c r="I22" s="327" t="s">
        <v>686</v>
      </c>
      <c r="J22" s="327">
        <v>200255</v>
      </c>
      <c r="K22" s="327">
        <v>30361</v>
      </c>
      <c r="L22" s="327" t="s">
        <v>1425</v>
      </c>
      <c r="M22" s="327" t="s">
        <v>1493</v>
      </c>
      <c r="N22" s="327" t="s">
        <v>685</v>
      </c>
      <c r="O22" s="327" t="s">
        <v>1421</v>
      </c>
      <c r="P22" s="328">
        <f>_xlfn.IFNA(VLOOKUP($B22,'Q2 2019 Initial PTP'!$F$1:$L$59,7,0),"Not Found in Future")</f>
        <v>43076</v>
      </c>
      <c r="Q22" s="345">
        <v>43076</v>
      </c>
      <c r="R22" s="328">
        <v>43160</v>
      </c>
      <c r="S22" s="328">
        <v>41676</v>
      </c>
      <c r="T22" s="327" t="s">
        <v>1494</v>
      </c>
      <c r="U22" s="329">
        <v>1270623</v>
      </c>
      <c r="V22" s="330">
        <v>2017</v>
      </c>
      <c r="W22" s="331">
        <v>1302389</v>
      </c>
      <c r="X22" s="332">
        <v>1270623</v>
      </c>
      <c r="Y22" s="331"/>
      <c r="Z22" s="331"/>
      <c r="AA22" s="327" t="s">
        <v>1392</v>
      </c>
      <c r="AB22" s="327">
        <v>700345</v>
      </c>
      <c r="AC22" s="327" t="s">
        <v>1495</v>
      </c>
      <c r="AD22" s="327"/>
      <c r="AE22" s="327"/>
      <c r="AF22" s="333" t="s">
        <v>1517</v>
      </c>
      <c r="AG22" s="330">
        <v>230</v>
      </c>
      <c r="AH22" s="333">
        <v>2</v>
      </c>
      <c r="AI22" s="327"/>
      <c r="AJ22" s="327"/>
    </row>
    <row r="23" spans="1:36">
      <c r="A23" s="347">
        <f>VLOOKUP(B23,Data!E:E,1,0)</f>
        <v>51047</v>
      </c>
      <c r="B23" s="327">
        <v>51047</v>
      </c>
      <c r="C23" s="327" t="s">
        <v>1445</v>
      </c>
      <c r="D23" s="347" t="e">
        <f>VLOOKUP(I23,PSO!$A$3:$A$74,1,0)</f>
        <v>#N/A</v>
      </c>
      <c r="E23" s="347" t="e">
        <f>VLOOKUP(I23,SWEPCO!$A$3:$A$205,1,0)</f>
        <v>#N/A</v>
      </c>
      <c r="F23" s="347" t="e">
        <f>VLOOKUP(I23,#REF!,1,0)</f>
        <v>#REF!</v>
      </c>
      <c r="G23" s="347" t="s">
        <v>1720</v>
      </c>
      <c r="H23" s="347"/>
      <c r="I23" s="327" t="s">
        <v>1385</v>
      </c>
      <c r="J23" s="327">
        <v>200272</v>
      </c>
      <c r="K23" s="327">
        <v>30770</v>
      </c>
      <c r="L23" s="327" t="s">
        <v>1425</v>
      </c>
      <c r="M23" s="327" t="s">
        <v>1700</v>
      </c>
      <c r="N23" s="327" t="s">
        <v>1518</v>
      </c>
      <c r="O23" s="327" t="s">
        <v>1448</v>
      </c>
      <c r="P23" s="328">
        <f>_xlfn.IFNA(VLOOKUP($B23,'Q2 2019 Initial PTP'!$F$1:$L$59,7,0),"Not Found in Future")</f>
        <v>41426</v>
      </c>
      <c r="Q23" s="345">
        <v>41426</v>
      </c>
      <c r="R23" s="328">
        <v>42156</v>
      </c>
      <c r="S23" s="328">
        <v>41778</v>
      </c>
      <c r="T23" s="327" t="s">
        <v>656</v>
      </c>
      <c r="U23" s="329">
        <v>4100000</v>
      </c>
      <c r="V23" s="330">
        <v>2014</v>
      </c>
      <c r="W23" s="331">
        <v>4525633</v>
      </c>
      <c r="X23" s="332">
        <v>4100000</v>
      </c>
      <c r="Y23" s="331">
        <v>4086696</v>
      </c>
      <c r="Z23" s="331" t="s">
        <v>1449</v>
      </c>
      <c r="AA23" s="327" t="s">
        <v>1392</v>
      </c>
      <c r="AB23" s="327">
        <v>511561</v>
      </c>
      <c r="AC23" s="327"/>
      <c r="AD23" s="327">
        <v>521001</v>
      </c>
      <c r="AE23" s="327" t="s">
        <v>1519</v>
      </c>
      <c r="AF23" s="333" t="s">
        <v>400</v>
      </c>
      <c r="AG23" s="330">
        <v>138</v>
      </c>
      <c r="AH23" s="333"/>
      <c r="AI23" s="327"/>
      <c r="AJ23" s="327"/>
    </row>
    <row r="24" spans="1:36" ht="28.5">
      <c r="A24" s="347">
        <f>VLOOKUP(B24,Data!E:E,1,0)</f>
        <v>50567</v>
      </c>
      <c r="B24" s="327">
        <v>50567</v>
      </c>
      <c r="C24" s="327" t="s">
        <v>687</v>
      </c>
      <c r="D24" s="347" t="e">
        <f>VLOOKUP(I24,PSO!$A$3:$A$74,1,0)</f>
        <v>#N/A</v>
      </c>
      <c r="E24" s="347" t="str">
        <f>VLOOKUP(I24,SWEPCO!$A$3:$A$205,1,0)</f>
        <v>TP2012144</v>
      </c>
      <c r="F24" s="347" t="e">
        <f>VLOOKUP(I24,#REF!,1,0)</f>
        <v>#REF!</v>
      </c>
      <c r="G24" s="347" t="s">
        <v>1720</v>
      </c>
      <c r="H24" s="347"/>
      <c r="I24" s="327" t="s">
        <v>740</v>
      </c>
      <c r="J24" s="327">
        <v>200216</v>
      </c>
      <c r="K24" s="327">
        <v>30471</v>
      </c>
      <c r="L24" s="327" t="s">
        <v>1425</v>
      </c>
      <c r="M24" s="327" t="s">
        <v>1520</v>
      </c>
      <c r="N24" s="327" t="s">
        <v>1521</v>
      </c>
      <c r="O24" s="327" t="s">
        <v>1421</v>
      </c>
      <c r="P24" s="328">
        <f>_xlfn.IFNA(VLOOKUP($B24,'Q2 2019 Initial PTP'!$F$1:$L$59,7,0),"Not Found in Future")</f>
        <v>42160</v>
      </c>
      <c r="Q24" s="345">
        <v>42160</v>
      </c>
      <c r="R24" s="328">
        <v>41426</v>
      </c>
      <c r="S24" s="328">
        <v>41325</v>
      </c>
      <c r="T24" s="327" t="s">
        <v>700</v>
      </c>
      <c r="U24" s="329">
        <v>16548317</v>
      </c>
      <c r="V24" s="330">
        <v>2013</v>
      </c>
      <c r="W24" s="331">
        <v>18722901</v>
      </c>
      <c r="X24" s="332">
        <v>16548317</v>
      </c>
      <c r="Y24" s="331">
        <v>15777911</v>
      </c>
      <c r="Z24" s="331" t="s">
        <v>1449</v>
      </c>
      <c r="AA24" s="327" t="s">
        <v>1392</v>
      </c>
      <c r="AB24" s="327">
        <v>508067</v>
      </c>
      <c r="AC24" s="327" t="s">
        <v>1522</v>
      </c>
      <c r="AD24" s="327">
        <v>508289</v>
      </c>
      <c r="AE24" s="327" t="s">
        <v>1523</v>
      </c>
      <c r="AF24" s="333" t="s">
        <v>1524</v>
      </c>
      <c r="AG24" s="330">
        <v>69</v>
      </c>
      <c r="AH24" s="333">
        <v>13.2</v>
      </c>
      <c r="AI24" s="327"/>
      <c r="AJ24" s="327"/>
    </row>
    <row r="25" spans="1:36">
      <c r="A25" s="347">
        <f>VLOOKUP(B25,Data!E:E,1,0)</f>
        <v>10615</v>
      </c>
      <c r="B25" s="327">
        <v>10615</v>
      </c>
      <c r="C25" s="327" t="s">
        <v>687</v>
      </c>
      <c r="D25" s="347" t="e">
        <f>VLOOKUP(I25,PSO!$A$3:$A$74,1,0)</f>
        <v>#N/A</v>
      </c>
      <c r="E25" s="347" t="str">
        <f>VLOOKUP(I25,SWEPCO!$A$3:$A$205,1,0)</f>
        <v>TP2012145</v>
      </c>
      <c r="F25" s="347" t="e">
        <f>VLOOKUP(I25,#REF!,1,0)</f>
        <v>#REF!</v>
      </c>
      <c r="G25" s="347" t="s">
        <v>1720</v>
      </c>
      <c r="H25" s="347"/>
      <c r="I25" s="327" t="s">
        <v>747</v>
      </c>
      <c r="J25" s="327">
        <v>200216</v>
      </c>
      <c r="K25" s="327">
        <v>478</v>
      </c>
      <c r="L25" s="327" t="s">
        <v>1425</v>
      </c>
      <c r="M25" s="327" t="s">
        <v>1525</v>
      </c>
      <c r="N25" s="327" t="s">
        <v>1526</v>
      </c>
      <c r="O25" s="327" t="s">
        <v>1421</v>
      </c>
      <c r="P25" s="328">
        <f>_xlfn.IFNA(VLOOKUP($B25,'Q2 2019 Initial PTP'!$F$1:$L$59,7,0),"Not Found in Future")</f>
        <v>42473</v>
      </c>
      <c r="Q25" s="345">
        <v>42473</v>
      </c>
      <c r="R25" s="328">
        <v>41426</v>
      </c>
      <c r="S25" s="328">
        <v>41325</v>
      </c>
      <c r="T25" s="327" t="s">
        <v>700</v>
      </c>
      <c r="U25" s="329">
        <v>1221505</v>
      </c>
      <c r="V25" s="330">
        <v>2013</v>
      </c>
      <c r="W25" s="331">
        <v>1382021</v>
      </c>
      <c r="X25" s="332">
        <v>1221505</v>
      </c>
      <c r="Y25" s="331"/>
      <c r="Z25" s="331"/>
      <c r="AA25" s="327" t="s">
        <v>1392</v>
      </c>
      <c r="AB25" s="327">
        <v>507728</v>
      </c>
      <c r="AC25" s="327" t="s">
        <v>1527</v>
      </c>
      <c r="AD25" s="327">
        <v>507754</v>
      </c>
      <c r="AE25" s="327" t="s">
        <v>1528</v>
      </c>
      <c r="AF25" s="333" t="s">
        <v>1529</v>
      </c>
      <c r="AG25" s="330">
        <v>69</v>
      </c>
      <c r="AH25" s="333"/>
      <c r="AI25" s="327">
        <v>2.2999999999999998</v>
      </c>
      <c r="AJ25" s="327"/>
    </row>
    <row r="26" spans="1:36">
      <c r="A26" s="347">
        <f>VLOOKUP(B26,Data!E:E,1,0)</f>
        <v>10657</v>
      </c>
      <c r="B26" s="327">
        <v>10657</v>
      </c>
      <c r="C26" s="327" t="s">
        <v>687</v>
      </c>
      <c r="D26" s="347" t="e">
        <f>VLOOKUP(I26,PSO!$A$3:$A$74,1,0)</f>
        <v>#N/A</v>
      </c>
      <c r="E26" s="347" t="str">
        <f>VLOOKUP(I26,SWEPCO!$A$3:$A$205,1,0)</f>
        <v>TP2012145</v>
      </c>
      <c r="F26" s="347" t="e">
        <f>VLOOKUP(I26,#REF!,1,0)</f>
        <v>#REF!</v>
      </c>
      <c r="G26" s="347" t="s">
        <v>1720</v>
      </c>
      <c r="H26" s="347"/>
      <c r="I26" s="327" t="s">
        <v>747</v>
      </c>
      <c r="J26" s="327">
        <v>200246</v>
      </c>
      <c r="K26" s="327">
        <v>512</v>
      </c>
      <c r="L26" s="327" t="s">
        <v>1425</v>
      </c>
      <c r="M26" s="327" t="s">
        <v>1530</v>
      </c>
      <c r="N26" s="327" t="s">
        <v>1531</v>
      </c>
      <c r="O26" s="327" t="s">
        <v>1421</v>
      </c>
      <c r="P26" s="328">
        <f>_xlfn.IFNA(VLOOKUP($B26,'Q2 2019 Initial PTP'!$F$1:$L$59,7,0),"Not Found in Future")</f>
        <v>42473</v>
      </c>
      <c r="Q26" s="345">
        <v>42473</v>
      </c>
      <c r="R26" s="328">
        <v>41791</v>
      </c>
      <c r="S26" s="328">
        <v>41689</v>
      </c>
      <c r="T26" s="327" t="s">
        <v>769</v>
      </c>
      <c r="U26" s="329">
        <v>8174689</v>
      </c>
      <c r="V26" s="330">
        <v>2014</v>
      </c>
      <c r="W26" s="331">
        <v>9023327</v>
      </c>
      <c r="X26" s="332">
        <v>8174689</v>
      </c>
      <c r="Y26" s="331"/>
      <c r="Z26" s="331"/>
      <c r="AA26" s="327" t="s">
        <v>1392</v>
      </c>
      <c r="AB26" s="327">
        <v>507723</v>
      </c>
      <c r="AC26" s="327" t="s">
        <v>1532</v>
      </c>
      <c r="AD26" s="327">
        <v>507728</v>
      </c>
      <c r="AE26" s="327" t="s">
        <v>1527</v>
      </c>
      <c r="AF26" s="333" t="s">
        <v>1533</v>
      </c>
      <c r="AG26" s="330">
        <v>69</v>
      </c>
      <c r="AH26" s="333">
        <v>2</v>
      </c>
      <c r="AI26" s="327"/>
      <c r="AJ26" s="327"/>
    </row>
    <row r="27" spans="1:36">
      <c r="A27" s="347">
        <f>VLOOKUP(B27,Data!E:E,1,0)</f>
        <v>50568</v>
      </c>
      <c r="B27" s="327">
        <v>50568</v>
      </c>
      <c r="C27" s="327" t="s">
        <v>687</v>
      </c>
      <c r="D27" s="347" t="e">
        <f>VLOOKUP(I27,PSO!$A$3:$A$74,1,0)</f>
        <v>#N/A</v>
      </c>
      <c r="E27" s="347" t="str">
        <f>VLOOKUP(I27,SWEPCO!$A$3:$A$205,1,0)</f>
        <v>TP2012146</v>
      </c>
      <c r="F27" s="347" t="e">
        <f>VLOOKUP(I27,#REF!,1,0)</f>
        <v>#REF!</v>
      </c>
      <c r="G27" s="347" t="s">
        <v>1720</v>
      </c>
      <c r="H27" s="347"/>
      <c r="I27" s="327" t="s">
        <v>753</v>
      </c>
      <c r="J27" s="327">
        <v>200216</v>
      </c>
      <c r="K27" s="327">
        <v>30472</v>
      </c>
      <c r="L27" s="327" t="s">
        <v>1425</v>
      </c>
      <c r="M27" s="327" t="s">
        <v>1534</v>
      </c>
      <c r="N27" s="327" t="s">
        <v>1535</v>
      </c>
      <c r="O27" s="327" t="s">
        <v>1421</v>
      </c>
      <c r="P27" s="328">
        <f>_xlfn.IFNA(VLOOKUP($B27,'Q2 2019 Initial PTP'!$F$1:$L$59,7,0),"Not Found in Future")</f>
        <v>42180</v>
      </c>
      <c r="Q27" s="345">
        <v>42180</v>
      </c>
      <c r="R27" s="328">
        <v>41426</v>
      </c>
      <c r="S27" s="328">
        <v>41325</v>
      </c>
      <c r="T27" s="327" t="s">
        <v>700</v>
      </c>
      <c r="U27" s="329">
        <v>7519658</v>
      </c>
      <c r="V27" s="330">
        <v>2013</v>
      </c>
      <c r="W27" s="331">
        <v>8507803</v>
      </c>
      <c r="X27" s="332">
        <v>7519658</v>
      </c>
      <c r="Y27" s="331">
        <v>5366606</v>
      </c>
      <c r="Z27" s="331" t="s">
        <v>1449</v>
      </c>
      <c r="AA27" s="327" t="s">
        <v>1392</v>
      </c>
      <c r="AB27" s="327">
        <v>507734</v>
      </c>
      <c r="AC27" s="327" t="s">
        <v>1536</v>
      </c>
      <c r="AD27" s="327">
        <v>507766</v>
      </c>
      <c r="AE27" s="327" t="s">
        <v>1537</v>
      </c>
      <c r="AF27" s="333" t="s">
        <v>1538</v>
      </c>
      <c r="AG27" s="330">
        <v>69</v>
      </c>
      <c r="AH27" s="333">
        <v>1.65</v>
      </c>
      <c r="AI27" s="327"/>
      <c r="AJ27" s="327"/>
    </row>
    <row r="28" spans="1:36" ht="28.5">
      <c r="A28" s="347">
        <f>VLOOKUP(B28,Data!E:E,1,0)</f>
        <v>50569</v>
      </c>
      <c r="B28" s="327">
        <v>50569</v>
      </c>
      <c r="C28" s="327" t="s">
        <v>687</v>
      </c>
      <c r="D28" s="347" t="e">
        <f>VLOOKUP(I28,PSO!$A$3:$A$74,1,0)</f>
        <v>#N/A</v>
      </c>
      <c r="E28" s="347" t="str">
        <f>VLOOKUP(I28,SWEPCO!$A$3:$A$205,1,0)</f>
        <v>TP2012164</v>
      </c>
      <c r="F28" s="347" t="e">
        <f>VLOOKUP(I28,#REF!,1,0)</f>
        <v>#REF!</v>
      </c>
      <c r="G28" s="347" t="s">
        <v>1720</v>
      </c>
      <c r="H28" s="347"/>
      <c r="I28" s="327" t="s">
        <v>757</v>
      </c>
      <c r="J28" s="327">
        <v>200216</v>
      </c>
      <c r="K28" s="327">
        <v>30473</v>
      </c>
      <c r="L28" s="327" t="s">
        <v>1425</v>
      </c>
      <c r="M28" s="327" t="s">
        <v>1539</v>
      </c>
      <c r="N28" s="327" t="s">
        <v>1540</v>
      </c>
      <c r="O28" s="327" t="s">
        <v>1421</v>
      </c>
      <c r="P28" s="328">
        <f>_xlfn.IFNA(VLOOKUP($B28,'Q2 2019 Initial PTP'!$F$1:$L$59,7,0),"Not Found in Future")</f>
        <v>42139</v>
      </c>
      <c r="Q28" s="345">
        <v>42139</v>
      </c>
      <c r="R28" s="328">
        <v>41426</v>
      </c>
      <c r="S28" s="328">
        <v>41325</v>
      </c>
      <c r="T28" s="327" t="s">
        <v>700</v>
      </c>
      <c r="U28" s="329">
        <v>1829026</v>
      </c>
      <c r="V28" s="330">
        <v>2013</v>
      </c>
      <c r="W28" s="331">
        <v>2069375</v>
      </c>
      <c r="X28" s="332">
        <v>1829026</v>
      </c>
      <c r="Y28" s="331">
        <v>11990487</v>
      </c>
      <c r="Z28" s="331" t="s">
        <v>1449</v>
      </c>
      <c r="AA28" s="327" t="s">
        <v>1392</v>
      </c>
      <c r="AB28" s="327">
        <v>507196</v>
      </c>
      <c r="AC28" s="327" t="s">
        <v>1541</v>
      </c>
      <c r="AD28" s="327">
        <v>507188</v>
      </c>
      <c r="AE28" s="327" t="s">
        <v>1542</v>
      </c>
      <c r="AF28" s="333" t="s">
        <v>1543</v>
      </c>
      <c r="AG28" s="330">
        <v>69</v>
      </c>
      <c r="AH28" s="333">
        <v>1.3</v>
      </c>
      <c r="AI28" s="327"/>
      <c r="AJ28" s="327"/>
    </row>
    <row r="29" spans="1:36" ht="28.5">
      <c r="A29" s="347">
        <f>VLOOKUP(B29,Data!E:E,1,0)</f>
        <v>50570</v>
      </c>
      <c r="B29" s="327">
        <v>50570</v>
      </c>
      <c r="C29" s="327" t="s">
        <v>687</v>
      </c>
      <c r="D29" s="347" t="e">
        <f>VLOOKUP(I29,PSO!$A$3:$A$74,1,0)</f>
        <v>#N/A</v>
      </c>
      <c r="E29" s="347" t="str">
        <f>VLOOKUP(I29,SWEPCO!$A$3:$A$205,1,0)</f>
        <v>TP2012164</v>
      </c>
      <c r="F29" s="347" t="e">
        <f>VLOOKUP(I29,#REF!,1,0)</f>
        <v>#REF!</v>
      </c>
      <c r="G29" s="347" t="s">
        <v>1720</v>
      </c>
      <c r="H29" s="347"/>
      <c r="I29" s="327" t="s">
        <v>757</v>
      </c>
      <c r="J29" s="327">
        <v>200216</v>
      </c>
      <c r="K29" s="327">
        <v>30474</v>
      </c>
      <c r="L29" s="327" t="s">
        <v>1425</v>
      </c>
      <c r="M29" s="327" t="s">
        <v>1544</v>
      </c>
      <c r="N29" s="327" t="s">
        <v>1545</v>
      </c>
      <c r="O29" s="327" t="s">
        <v>1421</v>
      </c>
      <c r="P29" s="328">
        <f>_xlfn.IFNA(VLOOKUP($B29,'Q2 2019 Initial PTP'!$F$1:$L$59,7,0),"Not Found in Future")</f>
        <v>42139</v>
      </c>
      <c r="Q29" s="345">
        <v>42139</v>
      </c>
      <c r="R29" s="328">
        <v>41426</v>
      </c>
      <c r="S29" s="328">
        <v>41325</v>
      </c>
      <c r="T29" s="327" t="s">
        <v>700</v>
      </c>
      <c r="U29" s="329">
        <v>5653353</v>
      </c>
      <c r="V29" s="330">
        <v>2013</v>
      </c>
      <c r="W29" s="331">
        <v>6396250</v>
      </c>
      <c r="X29" s="332">
        <v>5653353</v>
      </c>
      <c r="Y29" s="331" t="s">
        <v>1546</v>
      </c>
      <c r="Z29" s="331" t="s">
        <v>1449</v>
      </c>
      <c r="AA29" s="327" t="s">
        <v>1392</v>
      </c>
      <c r="AB29" s="327">
        <v>507187</v>
      </c>
      <c r="AC29" s="327" t="s">
        <v>1547</v>
      </c>
      <c r="AD29" s="327">
        <v>507196</v>
      </c>
      <c r="AE29" s="327" t="s">
        <v>1541</v>
      </c>
      <c r="AF29" s="333" t="s">
        <v>1548</v>
      </c>
      <c r="AG29" s="330">
        <v>69</v>
      </c>
      <c r="AH29" s="333">
        <v>4.3</v>
      </c>
      <c r="AI29" s="327"/>
      <c r="AJ29" s="327"/>
    </row>
    <row r="30" spans="1:36" ht="42.75">
      <c r="A30" s="347">
        <f>VLOOKUP(B30,Data!E:E,1,0)</f>
        <v>50571</v>
      </c>
      <c r="B30" s="327">
        <v>50571</v>
      </c>
      <c r="C30" s="327" t="s">
        <v>687</v>
      </c>
      <c r="D30" s="347" t="e">
        <f>VLOOKUP(I30,PSO!$A$3:$A$74,1,0)</f>
        <v>#N/A</v>
      </c>
      <c r="E30" s="347" t="str">
        <f>VLOOKUP(I30,SWEPCO!$A$3:$A$205,1,0)</f>
        <v>TP2012164</v>
      </c>
      <c r="F30" s="347" t="e">
        <f>VLOOKUP(I30,#REF!,1,0)</f>
        <v>#REF!</v>
      </c>
      <c r="G30" s="347" t="s">
        <v>1720</v>
      </c>
      <c r="H30" s="347"/>
      <c r="I30" s="327" t="s">
        <v>757</v>
      </c>
      <c r="J30" s="327">
        <v>200216</v>
      </c>
      <c r="K30" s="327">
        <v>30475</v>
      </c>
      <c r="L30" s="327" t="s">
        <v>1425</v>
      </c>
      <c r="M30" s="327" t="s">
        <v>1550</v>
      </c>
      <c r="N30" s="327" t="s">
        <v>1551</v>
      </c>
      <c r="O30" s="327" t="s">
        <v>1421</v>
      </c>
      <c r="P30" s="328">
        <f>_xlfn.IFNA(VLOOKUP($B30,'Q2 2019 Initial PTP'!$F$1:$L$59,7,0),"Not Found in Future")</f>
        <v>42139</v>
      </c>
      <c r="Q30" s="345">
        <v>42139</v>
      </c>
      <c r="R30" s="328">
        <v>41426</v>
      </c>
      <c r="S30" s="328">
        <v>41325</v>
      </c>
      <c r="T30" s="327" t="s">
        <v>700</v>
      </c>
      <c r="U30" s="329">
        <v>9145130</v>
      </c>
      <c r="V30" s="330">
        <v>2013</v>
      </c>
      <c r="W30" s="331">
        <v>10346875</v>
      </c>
      <c r="X30" s="332">
        <v>9145130</v>
      </c>
      <c r="Y30" s="331" t="s">
        <v>1546</v>
      </c>
      <c r="Z30" s="331" t="s">
        <v>1449</v>
      </c>
      <c r="AA30" s="327" t="s">
        <v>1392</v>
      </c>
      <c r="AB30" s="327">
        <v>515259</v>
      </c>
      <c r="AC30" s="327" t="s">
        <v>1552</v>
      </c>
      <c r="AD30" s="327">
        <v>507187</v>
      </c>
      <c r="AE30" s="327" t="s">
        <v>1547</v>
      </c>
      <c r="AF30" s="333" t="s">
        <v>1553</v>
      </c>
      <c r="AG30" s="330">
        <v>69</v>
      </c>
      <c r="AH30" s="333">
        <v>7</v>
      </c>
      <c r="AI30" s="327"/>
      <c r="AJ30" s="327"/>
    </row>
    <row r="31" spans="1:36" ht="42.75">
      <c r="A31" s="347">
        <f>VLOOKUP(B31,Data!E:E,1,0)</f>
        <v>51014</v>
      </c>
      <c r="B31" s="327">
        <v>51014</v>
      </c>
      <c r="C31" s="327" t="s">
        <v>687</v>
      </c>
      <c r="D31" s="347" t="str">
        <f>VLOOKUP(I31,PSO!$A$3:$A$74,1,0)</f>
        <v>TP2013002</v>
      </c>
      <c r="E31" s="347" t="e">
        <f>VLOOKUP(I31,SWEPCO!$A$3:$A$205,1,0)</f>
        <v>#N/A</v>
      </c>
      <c r="F31" s="347" t="e">
        <f>VLOOKUP(I31,#REF!,1,0)</f>
        <v>#REF!</v>
      </c>
      <c r="G31" s="347" t="s">
        <v>1720</v>
      </c>
      <c r="H31" s="347"/>
      <c r="I31" s="327" t="s">
        <v>670</v>
      </c>
      <c r="J31" s="327">
        <v>200272</v>
      </c>
      <c r="K31" s="327">
        <v>30747</v>
      </c>
      <c r="L31" s="327" t="s">
        <v>1425</v>
      </c>
      <c r="M31" s="327" t="s">
        <v>1554</v>
      </c>
      <c r="N31" s="327" t="s">
        <v>669</v>
      </c>
      <c r="O31" s="327" t="s">
        <v>1448</v>
      </c>
      <c r="P31" s="328">
        <f>_xlfn.IFNA(VLOOKUP($B31,'Q2 2019 Initial PTP'!$F$1:$L$59,7,0),"Not Found in Future")</f>
        <v>42313</v>
      </c>
      <c r="Q31" s="345">
        <v>42313</v>
      </c>
      <c r="R31" s="328">
        <v>42156</v>
      </c>
      <c r="S31" s="328">
        <v>41778</v>
      </c>
      <c r="T31" s="327" t="s">
        <v>656</v>
      </c>
      <c r="U31" s="329">
        <v>12132497</v>
      </c>
      <c r="V31" s="330">
        <v>2014</v>
      </c>
      <c r="W31" s="331">
        <v>13392006</v>
      </c>
      <c r="X31" s="332">
        <v>12132497</v>
      </c>
      <c r="Y31" s="331"/>
      <c r="Z31" s="331"/>
      <c r="AA31" s="327" t="s">
        <v>1392</v>
      </c>
      <c r="AB31" s="327">
        <v>511560</v>
      </c>
      <c r="AC31" s="327"/>
      <c r="AD31" s="327">
        <v>511427</v>
      </c>
      <c r="AE31" s="327" t="s">
        <v>1555</v>
      </c>
      <c r="AF31" s="333" t="s">
        <v>1556</v>
      </c>
      <c r="AG31" s="330">
        <v>138</v>
      </c>
      <c r="AH31" s="333"/>
      <c r="AI31" s="327"/>
      <c r="AJ31" s="327"/>
    </row>
    <row r="32" spans="1:36" ht="28.5">
      <c r="A32" s="347">
        <f>VLOOKUP(B32,Data!E:E,1,0)</f>
        <v>51015</v>
      </c>
      <c r="B32" s="327">
        <v>51015</v>
      </c>
      <c r="C32" s="327" t="s">
        <v>687</v>
      </c>
      <c r="D32" s="347" t="str">
        <f>VLOOKUP(I32,PSO!$A$3:$A$74,1,0)</f>
        <v>TP2013002</v>
      </c>
      <c r="E32" s="347" t="e">
        <f>VLOOKUP(I32,SWEPCO!$A$3:$A$205,1,0)</f>
        <v>#N/A</v>
      </c>
      <c r="F32" s="347" t="e">
        <f>VLOOKUP(I32,#REF!,1,0)</f>
        <v>#REF!</v>
      </c>
      <c r="G32" s="347" t="s">
        <v>1720</v>
      </c>
      <c r="H32" s="347"/>
      <c r="I32" s="327" t="s">
        <v>670</v>
      </c>
      <c r="J32" s="327">
        <v>200272</v>
      </c>
      <c r="K32" s="327">
        <v>30748</v>
      </c>
      <c r="L32" s="327" t="s">
        <v>1425</v>
      </c>
      <c r="M32" s="327" t="s">
        <v>1557</v>
      </c>
      <c r="N32" s="327" t="s">
        <v>674</v>
      </c>
      <c r="O32" s="327" t="s">
        <v>1448</v>
      </c>
      <c r="P32" s="328">
        <f>_xlfn.IFNA(VLOOKUP($B32,'Q2 2019 Initial PTP'!$F$1:$L$59,7,0),"Not Found in Future")</f>
        <v>42004</v>
      </c>
      <c r="Q32" s="345">
        <v>42004</v>
      </c>
      <c r="R32" s="328">
        <v>42156</v>
      </c>
      <c r="S32" s="328">
        <v>41778</v>
      </c>
      <c r="T32" s="327" t="s">
        <v>656</v>
      </c>
      <c r="U32" s="329">
        <v>8318584</v>
      </c>
      <c r="V32" s="330">
        <v>2014</v>
      </c>
      <c r="W32" s="331">
        <v>9182160</v>
      </c>
      <c r="X32" s="332">
        <v>8318584</v>
      </c>
      <c r="Y32" s="331"/>
      <c r="Z32" s="331"/>
      <c r="AA32" s="327" t="s">
        <v>1392</v>
      </c>
      <c r="AB32" s="327">
        <v>511514</v>
      </c>
      <c r="AC32" s="327" t="s">
        <v>1558</v>
      </c>
      <c r="AD32" s="327">
        <v>511560</v>
      </c>
      <c r="AE32" s="327"/>
      <c r="AF32" s="333" t="s">
        <v>1559</v>
      </c>
      <c r="AG32" s="330">
        <v>138</v>
      </c>
      <c r="AH32" s="333">
        <v>4</v>
      </c>
      <c r="AI32" s="327"/>
      <c r="AJ32" s="327"/>
    </row>
    <row r="33" spans="1:36">
      <c r="A33" s="347">
        <f>VLOOKUP(B33,Data!E:E,1,0)</f>
        <v>50990</v>
      </c>
      <c r="B33" s="327">
        <v>50990</v>
      </c>
      <c r="C33" s="327" t="s">
        <v>687</v>
      </c>
      <c r="D33" s="347" t="e">
        <f>VLOOKUP(I33,PSO!$A$3:$A$74,1,0)</f>
        <v>#N/A</v>
      </c>
      <c r="E33" s="347" t="str">
        <f>VLOOKUP(I33,SWEPCO!$A$3:$A$205,1,0)</f>
        <v>TP2013081</v>
      </c>
      <c r="F33" s="347" t="e">
        <f>VLOOKUP(I33,#REF!,1,0)</f>
        <v>#REF!</v>
      </c>
      <c r="G33" s="347" t="s">
        <v>1720</v>
      </c>
      <c r="H33" s="347"/>
      <c r="I33" s="327" t="s">
        <v>797</v>
      </c>
      <c r="J33" s="327">
        <v>200306</v>
      </c>
      <c r="K33" s="327">
        <v>30731</v>
      </c>
      <c r="L33" s="327" t="s">
        <v>1425</v>
      </c>
      <c r="M33" s="327" t="s">
        <v>1561</v>
      </c>
      <c r="N33" s="327" t="s">
        <v>1562</v>
      </c>
      <c r="O33" s="327" t="s">
        <v>1421</v>
      </c>
      <c r="P33" s="328">
        <f>_xlfn.IFNA(VLOOKUP($B33,'Q2 2019 Initial PTP'!$F$1:$L$59,7,0),"Not Found in Future")</f>
        <v>42114</v>
      </c>
      <c r="Q33" s="345">
        <v>42114</v>
      </c>
      <c r="R33" s="328">
        <v>42156</v>
      </c>
      <c r="S33" s="328">
        <v>41967</v>
      </c>
      <c r="T33" s="327" t="s">
        <v>1563</v>
      </c>
      <c r="U33" s="329">
        <v>4715419</v>
      </c>
      <c r="V33" s="330">
        <v>2015</v>
      </c>
      <c r="W33" s="331">
        <v>5077991</v>
      </c>
      <c r="X33" s="332">
        <v>7381799</v>
      </c>
      <c r="Y33" s="331"/>
      <c r="Z33" s="331"/>
      <c r="AA33" s="327" t="s">
        <v>1392</v>
      </c>
      <c r="AB33" s="327"/>
      <c r="AC33" s="327"/>
      <c r="AD33" s="327"/>
      <c r="AE33" s="327"/>
      <c r="AF33" s="333" t="s">
        <v>1564</v>
      </c>
      <c r="AG33" s="330">
        <v>69</v>
      </c>
      <c r="AH33" s="333"/>
      <c r="AI33" s="327">
        <v>2.72</v>
      </c>
      <c r="AJ33" s="327"/>
    </row>
    <row r="34" spans="1:36">
      <c r="A34" s="347">
        <f>VLOOKUP(B34,Data!E:E,1,0)</f>
        <v>50334</v>
      </c>
      <c r="B34" s="327">
        <v>50334</v>
      </c>
      <c r="C34" s="327" t="s">
        <v>687</v>
      </c>
      <c r="D34" s="347" t="e">
        <f>VLOOKUP(I34,PSO!$A$3:$A$74,1,0)</f>
        <v>#N/A</v>
      </c>
      <c r="E34" s="347" t="str">
        <f>VLOOKUP(I34,SWEPCO!$A$3:$A$205,1,0)</f>
        <v>TP2013122</v>
      </c>
      <c r="F34" s="347" t="e">
        <f>VLOOKUP(I34,#REF!,1,0)</f>
        <v>#REF!</v>
      </c>
      <c r="G34" s="347" t="s">
        <v>1720</v>
      </c>
      <c r="H34" s="347"/>
      <c r="I34" s="327" t="s">
        <v>721</v>
      </c>
      <c r="J34" s="327">
        <v>20122</v>
      </c>
      <c r="K34" s="327">
        <v>30296</v>
      </c>
      <c r="L34" s="327" t="s">
        <v>1425</v>
      </c>
      <c r="M34" s="327" t="s">
        <v>1566</v>
      </c>
      <c r="N34" s="327" t="s">
        <v>1567</v>
      </c>
      <c r="O34" s="327" t="s">
        <v>1421</v>
      </c>
      <c r="P34" s="328">
        <f>_xlfn.IFNA(VLOOKUP($B34,'Q2 2019 Initial PTP'!$F$1:$L$59,7,0),"Not Found in Future")</f>
        <v>42481</v>
      </c>
      <c r="Q34" s="345">
        <v>42481</v>
      </c>
      <c r="R34" s="328">
        <v>42522</v>
      </c>
      <c r="S34" s="328">
        <v>40588</v>
      </c>
      <c r="T34" s="327" t="s">
        <v>719</v>
      </c>
      <c r="U34" s="329">
        <v>1166400</v>
      </c>
      <c r="V34" s="330">
        <v>2014</v>
      </c>
      <c r="W34" s="331">
        <v>1287487</v>
      </c>
      <c r="X34" s="332">
        <v>1166400</v>
      </c>
      <c r="Y34" s="331"/>
      <c r="Z34" s="331"/>
      <c r="AA34" s="327" t="s">
        <v>1392</v>
      </c>
      <c r="AB34" s="327">
        <v>508317</v>
      </c>
      <c r="AC34" s="327" t="s">
        <v>720</v>
      </c>
      <c r="AD34" s="327"/>
      <c r="AE34" s="327"/>
      <c r="AF34" s="333" t="s">
        <v>1568</v>
      </c>
      <c r="AG34" s="330">
        <v>138</v>
      </c>
      <c r="AH34" s="333"/>
      <c r="AI34" s="327"/>
      <c r="AJ34" s="327"/>
    </row>
    <row r="35" spans="1:36" ht="28.5">
      <c r="A35" s="347">
        <f>VLOOKUP(B35,Data!E:E,1,0)</f>
        <v>50718</v>
      </c>
      <c r="B35" s="327">
        <v>50718</v>
      </c>
      <c r="C35" s="327" t="s">
        <v>687</v>
      </c>
      <c r="D35" s="347" t="e">
        <f>VLOOKUP(I35,PSO!$A$3:$A$74,1,0)</f>
        <v>#N/A</v>
      </c>
      <c r="E35" s="347" t="str">
        <f>VLOOKUP(I35,SWEPCO!$A$3:$A$205,1,0)</f>
        <v>TP2013165</v>
      </c>
      <c r="F35" s="347" t="e">
        <f>VLOOKUP(I35,#REF!,1,0)</f>
        <v>#REF!</v>
      </c>
      <c r="G35" s="347" t="s">
        <v>1720</v>
      </c>
      <c r="H35" s="347"/>
      <c r="I35" s="327" t="s">
        <v>781</v>
      </c>
      <c r="J35" s="327">
        <v>200246</v>
      </c>
      <c r="K35" s="327">
        <v>30573</v>
      </c>
      <c r="L35" s="327" t="s">
        <v>1425</v>
      </c>
      <c r="M35" s="327" t="s">
        <v>1569</v>
      </c>
      <c r="N35" s="327" t="s">
        <v>780</v>
      </c>
      <c r="O35" s="327" t="s">
        <v>1421</v>
      </c>
      <c r="P35" s="328">
        <f>_xlfn.IFNA(VLOOKUP($B35,'Q2 2019 Initial PTP'!$F$1:$L$59,7,0),"Not Found in Future")</f>
        <v>42907</v>
      </c>
      <c r="Q35" s="345">
        <v>42907</v>
      </c>
      <c r="R35" s="328">
        <v>43617</v>
      </c>
      <c r="S35" s="328">
        <v>41689</v>
      </c>
      <c r="T35" s="327" t="s">
        <v>769</v>
      </c>
      <c r="U35" s="329">
        <v>6695986</v>
      </c>
      <c r="V35" s="330">
        <v>2014</v>
      </c>
      <c r="W35" s="331">
        <v>7391116</v>
      </c>
      <c r="X35" s="332">
        <v>6695986</v>
      </c>
      <c r="Y35" s="331"/>
      <c r="Z35" s="331"/>
      <c r="AA35" s="327" t="s">
        <v>1392</v>
      </c>
      <c r="AB35" s="327">
        <v>507716</v>
      </c>
      <c r="AC35" s="327" t="s">
        <v>1570</v>
      </c>
      <c r="AD35" s="327">
        <v>507730</v>
      </c>
      <c r="AE35" s="327" t="s">
        <v>1571</v>
      </c>
      <c r="AF35" s="333" t="s">
        <v>1572</v>
      </c>
      <c r="AG35" s="330">
        <v>69</v>
      </c>
      <c r="AH35" s="333"/>
      <c r="AI35" s="327">
        <v>1.7</v>
      </c>
      <c r="AJ35" s="327"/>
    </row>
    <row r="36" spans="1:36">
      <c r="A36" s="347">
        <f>VLOOKUP(B36,Data!E:E,1,0)</f>
        <v>50719</v>
      </c>
      <c r="B36" s="327">
        <v>50719</v>
      </c>
      <c r="C36" s="327" t="s">
        <v>687</v>
      </c>
      <c r="D36" s="347" t="e">
        <f>VLOOKUP(I36,PSO!$A$3:$A$74,1,0)</f>
        <v>#N/A</v>
      </c>
      <c r="E36" s="347" t="str">
        <f>VLOOKUP(I36,SWEPCO!$A$3:$A$205,1,0)</f>
        <v>TP2013166</v>
      </c>
      <c r="F36" s="347" t="e">
        <f>VLOOKUP(I36,#REF!,1,0)</f>
        <v>#REF!</v>
      </c>
      <c r="G36" s="347" t="s">
        <v>1720</v>
      </c>
      <c r="H36" s="347"/>
      <c r="I36" s="327" t="s">
        <v>1573</v>
      </c>
      <c r="J36" s="327">
        <v>200246</v>
      </c>
      <c r="K36" s="327">
        <v>30574</v>
      </c>
      <c r="L36" s="327" t="s">
        <v>1425</v>
      </c>
      <c r="M36" s="327" t="s">
        <v>1574</v>
      </c>
      <c r="N36" s="327" t="s">
        <v>783</v>
      </c>
      <c r="O36" s="327" t="s">
        <v>1421</v>
      </c>
      <c r="P36" s="328">
        <f>_xlfn.IFNA(VLOOKUP($B36,'Q2 2019 Initial PTP'!$F$1:$L$59,7,0),"Not Found in Future")</f>
        <v>43048</v>
      </c>
      <c r="Q36" s="345">
        <v>43048</v>
      </c>
      <c r="R36" s="328">
        <v>43617</v>
      </c>
      <c r="S36" s="328">
        <v>41689</v>
      </c>
      <c r="T36" s="327" t="s">
        <v>769</v>
      </c>
      <c r="U36" s="329">
        <v>2819806</v>
      </c>
      <c r="V36" s="330">
        <v>2014</v>
      </c>
      <c r="W36" s="331">
        <v>3112538</v>
      </c>
      <c r="X36" s="332">
        <v>2819806</v>
      </c>
      <c r="Y36" s="331"/>
      <c r="Z36" s="331"/>
      <c r="AA36" s="327" t="s">
        <v>1392</v>
      </c>
      <c r="AB36" s="327">
        <v>508288</v>
      </c>
      <c r="AC36" s="327" t="s">
        <v>1575</v>
      </c>
      <c r="AD36" s="327">
        <v>508293</v>
      </c>
      <c r="AE36" s="327" t="s">
        <v>1576</v>
      </c>
      <c r="AF36" s="333" t="s">
        <v>1577</v>
      </c>
      <c r="AG36" s="330">
        <v>69</v>
      </c>
      <c r="AH36" s="333"/>
      <c r="AI36" s="327">
        <v>1.3</v>
      </c>
      <c r="AJ36" s="327"/>
    </row>
    <row r="37" spans="1:36" ht="28.5">
      <c r="A37" s="347">
        <f>VLOOKUP(B37,Data!E:E,1,0)</f>
        <v>50720</v>
      </c>
      <c r="B37" s="327">
        <v>50720</v>
      </c>
      <c r="C37" s="327" t="s">
        <v>687</v>
      </c>
      <c r="D37" s="347" t="e">
        <f>VLOOKUP(I37,PSO!$A$3:$A$74,1,0)</f>
        <v>#N/A</v>
      </c>
      <c r="E37" s="347" t="str">
        <f>VLOOKUP(I37,SWEPCO!$A$3:$A$205,1,0)</f>
        <v>TP2013167</v>
      </c>
      <c r="F37" s="347" t="e">
        <f>VLOOKUP(I37,#REF!,1,0)</f>
        <v>#REF!</v>
      </c>
      <c r="G37" s="347" t="s">
        <v>1720</v>
      </c>
      <c r="H37" s="347"/>
      <c r="I37" s="327" t="s">
        <v>822</v>
      </c>
      <c r="J37" s="327">
        <v>200246</v>
      </c>
      <c r="K37" s="327">
        <v>30575</v>
      </c>
      <c r="L37" s="327" t="s">
        <v>1425</v>
      </c>
      <c r="M37" s="327" t="s">
        <v>1578</v>
      </c>
      <c r="N37" s="327" t="s">
        <v>785</v>
      </c>
      <c r="O37" s="327" t="s">
        <v>1421</v>
      </c>
      <c r="P37" s="328">
        <f>_xlfn.IFNA(VLOOKUP($B37,'Q2 2019 Initial PTP'!$F$1:$L$59,7,0),"Not Found in Future")</f>
        <v>43161</v>
      </c>
      <c r="Q37" s="345">
        <v>43161</v>
      </c>
      <c r="R37" s="328">
        <v>41791</v>
      </c>
      <c r="S37" s="328">
        <v>41689</v>
      </c>
      <c r="T37" s="327" t="s">
        <v>769</v>
      </c>
      <c r="U37" s="329">
        <v>8851677</v>
      </c>
      <c r="V37" s="330">
        <v>2014</v>
      </c>
      <c r="W37" s="331">
        <v>9770595</v>
      </c>
      <c r="X37" s="332">
        <v>11571330</v>
      </c>
      <c r="Y37" s="331"/>
      <c r="Z37" s="331"/>
      <c r="AA37" s="327" t="s">
        <v>1392</v>
      </c>
      <c r="AB37" s="327">
        <v>508543</v>
      </c>
      <c r="AC37" s="327" t="s">
        <v>1579</v>
      </c>
      <c r="AD37" s="327">
        <v>508553</v>
      </c>
      <c r="AE37" s="327" t="s">
        <v>1580</v>
      </c>
      <c r="AF37" s="333" t="s">
        <v>1581</v>
      </c>
      <c r="AG37" s="330">
        <v>69</v>
      </c>
      <c r="AH37" s="333"/>
      <c r="AI37" s="327">
        <v>6.6</v>
      </c>
      <c r="AJ37" s="327"/>
    </row>
    <row r="38" spans="1:36" ht="28.5">
      <c r="A38" s="347">
        <f>VLOOKUP(B38,Data!E:E,1,0)</f>
        <v>50721</v>
      </c>
      <c r="B38" s="327">
        <v>50721</v>
      </c>
      <c r="C38" s="327" t="s">
        <v>687</v>
      </c>
      <c r="D38" s="347" t="e">
        <f>VLOOKUP(I38,PSO!$A$3:$A$74,1,0)</f>
        <v>#N/A</v>
      </c>
      <c r="E38" s="347" t="str">
        <f>VLOOKUP(I38,SWEPCO!$A$3:$A$205,1,0)</f>
        <v>TP2013167</v>
      </c>
      <c r="F38" s="347" t="e">
        <f>VLOOKUP(I38,#REF!,1,0)</f>
        <v>#REF!</v>
      </c>
      <c r="G38" s="347" t="s">
        <v>1720</v>
      </c>
      <c r="H38" s="347"/>
      <c r="I38" s="327" t="s">
        <v>822</v>
      </c>
      <c r="J38" s="327">
        <v>200246</v>
      </c>
      <c r="K38" s="327">
        <v>30576</v>
      </c>
      <c r="L38" s="327" t="s">
        <v>1425</v>
      </c>
      <c r="M38" s="327" t="s">
        <v>1582</v>
      </c>
      <c r="N38" s="327" t="s">
        <v>787</v>
      </c>
      <c r="O38" s="327" t="s">
        <v>1421</v>
      </c>
      <c r="P38" s="328">
        <f>_xlfn.IFNA(VLOOKUP($B38,'Q2 2019 Initial PTP'!$F$1:$L$59,7,0),"Not Found in Future")</f>
        <v>42888</v>
      </c>
      <c r="Q38" s="345">
        <v>42888</v>
      </c>
      <c r="R38" s="328">
        <v>41791</v>
      </c>
      <c r="S38" s="328">
        <v>41689</v>
      </c>
      <c r="T38" s="327" t="s">
        <v>769</v>
      </c>
      <c r="U38" s="329">
        <v>15248925</v>
      </c>
      <c r="V38" s="330">
        <v>2014</v>
      </c>
      <c r="W38" s="331">
        <v>16831960</v>
      </c>
      <c r="X38" s="332">
        <v>19751448</v>
      </c>
      <c r="Y38" s="331"/>
      <c r="Z38" s="331"/>
      <c r="AA38" s="327" t="s">
        <v>1392</v>
      </c>
      <c r="AB38" s="327">
        <v>508556</v>
      </c>
      <c r="AC38" s="327" t="s">
        <v>1583</v>
      </c>
      <c r="AD38" s="327">
        <v>508543</v>
      </c>
      <c r="AE38" s="327" t="s">
        <v>1579</v>
      </c>
      <c r="AF38" s="333" t="s">
        <v>1584</v>
      </c>
      <c r="AG38" s="330">
        <v>69</v>
      </c>
      <c r="AH38" s="333"/>
      <c r="AI38" s="327">
        <v>11.2</v>
      </c>
      <c r="AJ38" s="327"/>
    </row>
    <row r="39" spans="1:36" ht="28.5">
      <c r="A39" s="347">
        <f>VLOOKUP(B39,Data!E:E,1,0)</f>
        <v>11423</v>
      </c>
      <c r="B39" s="327">
        <v>11423</v>
      </c>
      <c r="C39" s="327" t="s">
        <v>687</v>
      </c>
      <c r="D39" s="347" t="e">
        <f>VLOOKUP(I39,PSO!$A$3:$A$74,1,0)</f>
        <v>#N/A</v>
      </c>
      <c r="E39" s="347" t="e">
        <f>VLOOKUP(I39,SWEPCO!$A$3:$A$205,1,0)</f>
        <v>#N/A</v>
      </c>
      <c r="F39" s="347" t="e">
        <f>VLOOKUP(I39,#REF!,1,0)</f>
        <v>#REF!</v>
      </c>
      <c r="G39" s="349" t="s">
        <v>1719</v>
      </c>
      <c r="H39" s="347" t="s">
        <v>1725</v>
      </c>
      <c r="I39" s="327" t="s">
        <v>777</v>
      </c>
      <c r="J39" s="327">
        <v>200305</v>
      </c>
      <c r="K39" s="327">
        <v>1083</v>
      </c>
      <c r="L39" s="327" t="s">
        <v>1425</v>
      </c>
      <c r="M39" s="327" t="s">
        <v>1585</v>
      </c>
      <c r="N39" s="327" t="s">
        <v>771</v>
      </c>
      <c r="O39" s="327" t="s">
        <v>1421</v>
      </c>
      <c r="P39" s="328" t="str">
        <f>_xlfn.IFNA(VLOOKUP($B39,'Q2 2019 Initial PTP'!$F$1:$L$59,7,0),"Not Found in Future")</f>
        <v>Not Found in Future</v>
      </c>
      <c r="Q39" s="345">
        <v>43617</v>
      </c>
      <c r="R39" s="328">
        <v>43617</v>
      </c>
      <c r="S39" s="328">
        <v>41912</v>
      </c>
      <c r="T39" s="327" t="s">
        <v>769</v>
      </c>
      <c r="U39" s="329">
        <v>24880495</v>
      </c>
      <c r="V39" s="330">
        <v>2014</v>
      </c>
      <c r="W39" s="331">
        <v>27463411</v>
      </c>
      <c r="X39" s="332">
        <v>24880495</v>
      </c>
      <c r="Y39" s="331"/>
      <c r="Z39" s="331"/>
      <c r="AA39" s="327" t="s">
        <v>1698</v>
      </c>
      <c r="AB39" s="327">
        <v>508355</v>
      </c>
      <c r="AC39" s="327" t="s">
        <v>1586</v>
      </c>
      <c r="AD39" s="327">
        <v>508840</v>
      </c>
      <c r="AE39" s="327" t="s">
        <v>1587</v>
      </c>
      <c r="AF39" s="333" t="s">
        <v>1588</v>
      </c>
      <c r="AG39" s="330">
        <v>138</v>
      </c>
      <c r="AH39" s="333"/>
      <c r="AI39" s="327">
        <v>23.74</v>
      </c>
      <c r="AJ39" s="327"/>
    </row>
    <row r="40" spans="1:36">
      <c r="A40" s="347">
        <f>VLOOKUP(B40,Data!E:E,1,0)</f>
        <v>50697</v>
      </c>
      <c r="B40" s="327">
        <v>50697</v>
      </c>
      <c r="C40" s="327" t="s">
        <v>687</v>
      </c>
      <c r="D40" s="347" t="e">
        <f>VLOOKUP(I40,PSO!$A$3:$A$74,1,0)</f>
        <v>#N/A</v>
      </c>
      <c r="E40" s="347" t="e">
        <f>VLOOKUP(I40,SWEPCO!$A$3:$A$205,1,0)</f>
        <v>#N/A</v>
      </c>
      <c r="F40" s="347" t="e">
        <f>VLOOKUP(I40,#REF!,1,0)</f>
        <v>#REF!</v>
      </c>
      <c r="G40" s="349" t="s">
        <v>1719</v>
      </c>
      <c r="H40" s="347" t="s">
        <v>1725</v>
      </c>
      <c r="I40" s="327" t="s">
        <v>777</v>
      </c>
      <c r="J40" s="327">
        <v>200246</v>
      </c>
      <c r="K40" s="327">
        <v>30559</v>
      </c>
      <c r="L40" s="327" t="s">
        <v>1425</v>
      </c>
      <c r="M40" s="327" t="s">
        <v>1589</v>
      </c>
      <c r="N40" s="327" t="s">
        <v>776</v>
      </c>
      <c r="O40" s="327" t="s">
        <v>1421</v>
      </c>
      <c r="P40" s="328" t="str">
        <f>_xlfn.IFNA(VLOOKUP($B40,'Q2 2019 Initial PTP'!$F$1:$L$59,7,0),"Not Found in Future")</f>
        <v>Not Found in Future</v>
      </c>
      <c r="Q40" s="345">
        <v>43617</v>
      </c>
      <c r="R40" s="328">
        <v>43617</v>
      </c>
      <c r="S40" s="328">
        <v>41689</v>
      </c>
      <c r="T40" s="327" t="s">
        <v>769</v>
      </c>
      <c r="U40" s="329">
        <v>6651694</v>
      </c>
      <c r="V40" s="330">
        <v>2014</v>
      </c>
      <c r="W40" s="331">
        <v>7342226</v>
      </c>
      <c r="X40" s="332">
        <v>6651694</v>
      </c>
      <c r="Y40" s="331"/>
      <c r="Z40" s="331"/>
      <c r="AA40" s="327" t="s">
        <v>1698</v>
      </c>
      <c r="AB40" s="327">
        <v>508337</v>
      </c>
      <c r="AC40" s="327" t="s">
        <v>1590</v>
      </c>
      <c r="AD40" s="327">
        <v>508355</v>
      </c>
      <c r="AE40" s="327" t="s">
        <v>1586</v>
      </c>
      <c r="AF40" s="333" t="s">
        <v>1591</v>
      </c>
      <c r="AG40" s="330">
        <v>138</v>
      </c>
      <c r="AH40" s="333"/>
      <c r="AI40" s="327">
        <v>4.3899999999999997</v>
      </c>
      <c r="AJ40" s="327"/>
    </row>
    <row r="41" spans="1:36">
      <c r="A41" s="347" t="e">
        <f>VLOOKUP(B41,Data!E:E,1,0)</f>
        <v>#N/A</v>
      </c>
      <c r="B41" s="327">
        <v>51215</v>
      </c>
      <c r="C41" s="327" t="s">
        <v>687</v>
      </c>
      <c r="D41" s="347" t="e">
        <f>VLOOKUP(I41,PSO!$A$3:$A$74,1,0)</f>
        <v>#N/A</v>
      </c>
      <c r="E41" s="347" t="str">
        <f>VLOOKUP(I41,SWEPCO!$A$3:$A$205,1,0)</f>
        <v>TP2014138</v>
      </c>
      <c r="F41" s="347" t="e">
        <f>VLOOKUP(I41,#REF!,1,0)</f>
        <v>#REF!</v>
      </c>
      <c r="G41" s="347" t="s">
        <v>1720</v>
      </c>
      <c r="H41" s="347"/>
      <c r="I41" s="327" t="s">
        <v>1593</v>
      </c>
      <c r="J41" s="327">
        <v>200314</v>
      </c>
      <c r="K41" s="327">
        <v>30895</v>
      </c>
      <c r="L41" s="327" t="s">
        <v>1425</v>
      </c>
      <c r="M41" s="327" t="s">
        <v>1594</v>
      </c>
      <c r="N41" s="327" t="s">
        <v>1595</v>
      </c>
      <c r="O41" s="327" t="s">
        <v>1421</v>
      </c>
      <c r="P41" s="328">
        <f>_xlfn.IFNA(VLOOKUP($B41,'Q2 2019 Initial PTP'!$F$1:$L$59,7,0),"Not Found in Future")</f>
        <v>43089</v>
      </c>
      <c r="Q41" s="345">
        <v>43089</v>
      </c>
      <c r="R41" s="328">
        <v>42522</v>
      </c>
      <c r="S41" s="328">
        <v>42053</v>
      </c>
      <c r="T41" s="327" t="s">
        <v>1549</v>
      </c>
      <c r="U41" s="329">
        <v>4294228</v>
      </c>
      <c r="V41" s="330">
        <v>2015</v>
      </c>
      <c r="W41" s="331">
        <v>4624414</v>
      </c>
      <c r="X41" s="332">
        <v>4294228</v>
      </c>
      <c r="Y41" s="331"/>
      <c r="Z41" s="331"/>
      <c r="AA41" s="327" t="s">
        <v>1392</v>
      </c>
      <c r="AB41" s="327">
        <v>507717</v>
      </c>
      <c r="AC41" s="327" t="s">
        <v>1596</v>
      </c>
      <c r="AD41" s="327">
        <v>507722</v>
      </c>
      <c r="AE41" s="327" t="s">
        <v>1597</v>
      </c>
      <c r="AF41" s="333" t="s">
        <v>1598</v>
      </c>
      <c r="AG41" s="330">
        <v>69</v>
      </c>
      <c r="AH41" s="333"/>
      <c r="AI41" s="327">
        <v>0.85</v>
      </c>
      <c r="AJ41" s="327"/>
    </row>
    <row r="42" spans="1:36" ht="28.5">
      <c r="A42" s="347">
        <f>VLOOKUP(B42,Data!E:E,1,0)</f>
        <v>51033</v>
      </c>
      <c r="B42" s="327">
        <v>51033</v>
      </c>
      <c r="C42" s="327" t="s">
        <v>687</v>
      </c>
      <c r="D42" s="347" t="e">
        <f>VLOOKUP(I42,PSO!$A$3:$A$74,1,0)</f>
        <v>#N/A</v>
      </c>
      <c r="E42" s="347" t="str">
        <f>VLOOKUP(I42,SWEPCO!$A$3:$A$205,1,0)</f>
        <v>TP2014139</v>
      </c>
      <c r="F42" s="347" t="e">
        <f>VLOOKUP(I42,#REF!,1,0)</f>
        <v>#REF!</v>
      </c>
      <c r="G42" s="347" t="s">
        <v>1720</v>
      </c>
      <c r="H42" s="347"/>
      <c r="I42" s="327" t="s">
        <v>823</v>
      </c>
      <c r="J42" s="327">
        <v>200298</v>
      </c>
      <c r="K42" s="327">
        <v>30761</v>
      </c>
      <c r="L42" s="327" t="s">
        <v>1425</v>
      </c>
      <c r="M42" s="327" t="s">
        <v>1600</v>
      </c>
      <c r="N42" s="327" t="s">
        <v>807</v>
      </c>
      <c r="O42" s="327" t="s">
        <v>1433</v>
      </c>
      <c r="P42" s="328">
        <f>_xlfn.IFNA(VLOOKUP($B42,'Q2 2019 Initial PTP'!$F$1:$L$59,7,0),"Not Found in Future")</f>
        <v>43983</v>
      </c>
      <c r="Q42" s="345">
        <v>43983</v>
      </c>
      <c r="R42" s="328">
        <v>43983</v>
      </c>
      <c r="S42" s="328">
        <v>41912</v>
      </c>
      <c r="T42" s="327" t="s">
        <v>806</v>
      </c>
      <c r="U42" s="329">
        <v>6566218</v>
      </c>
      <c r="V42" s="330">
        <v>2014</v>
      </c>
      <c r="W42" s="331">
        <v>7247876</v>
      </c>
      <c r="X42" s="332">
        <v>6566218</v>
      </c>
      <c r="Y42" s="331"/>
      <c r="Z42" s="331"/>
      <c r="AA42" s="327" t="s">
        <v>1393</v>
      </c>
      <c r="AB42" s="327">
        <v>507771</v>
      </c>
      <c r="AC42" s="327" t="s">
        <v>1601</v>
      </c>
      <c r="AD42" s="327">
        <v>507755</v>
      </c>
      <c r="AE42" s="327" t="s">
        <v>1602</v>
      </c>
      <c r="AF42" s="333" t="s">
        <v>1603</v>
      </c>
      <c r="AG42" s="330">
        <v>138</v>
      </c>
      <c r="AH42" s="333"/>
      <c r="AI42" s="327"/>
      <c r="AJ42" s="327"/>
    </row>
    <row r="43" spans="1:36">
      <c r="A43" s="347" t="e">
        <f>VLOOKUP(B43,Data!E:E,1,0)</f>
        <v>#N/A</v>
      </c>
      <c r="B43" s="327">
        <v>51207</v>
      </c>
      <c r="C43" s="327" t="s">
        <v>687</v>
      </c>
      <c r="D43" s="347" t="e">
        <f>VLOOKUP(I43,PSO!$A$3:$A$74,1,0)</f>
        <v>#N/A</v>
      </c>
      <c r="E43" s="347" t="str">
        <f>VLOOKUP(I43,SWEPCO!$A$3:$A$205,1,0)</f>
        <v>TP2014139</v>
      </c>
      <c r="F43" s="347" t="e">
        <f>VLOOKUP(I43,#REF!,1,0)</f>
        <v>#REF!</v>
      </c>
      <c r="G43" s="347" t="s">
        <v>1720</v>
      </c>
      <c r="H43" s="347"/>
      <c r="I43" s="327" t="s">
        <v>823</v>
      </c>
      <c r="J43" s="327">
        <v>200406</v>
      </c>
      <c r="K43" s="327">
        <v>30889</v>
      </c>
      <c r="L43" s="327" t="s">
        <v>1425</v>
      </c>
      <c r="M43" s="327" t="s">
        <v>1604</v>
      </c>
      <c r="N43" s="327" t="s">
        <v>1605</v>
      </c>
      <c r="O43" s="327" t="s">
        <v>1421</v>
      </c>
      <c r="P43" s="328">
        <f>_xlfn.IFNA(VLOOKUP($B43,'Q2 2019 Initial PTP'!$F$1:$L$59,7,0),"Not Found in Future")</f>
        <v>43230</v>
      </c>
      <c r="Q43" s="346">
        <v>43230</v>
      </c>
      <c r="R43" s="328">
        <v>42887</v>
      </c>
      <c r="S43" s="328">
        <v>42599</v>
      </c>
      <c r="T43" s="327" t="s">
        <v>1422</v>
      </c>
      <c r="U43" s="329">
        <v>5285437</v>
      </c>
      <c r="V43" s="330">
        <v>2016</v>
      </c>
      <c r="W43" s="331">
        <v>5553013</v>
      </c>
      <c r="X43" s="332">
        <v>5919107</v>
      </c>
      <c r="Y43" s="331"/>
      <c r="Z43" s="331"/>
      <c r="AA43" s="327" t="s">
        <v>1394</v>
      </c>
      <c r="AB43" s="327">
        <v>507738</v>
      </c>
      <c r="AC43" s="327" t="s">
        <v>1606</v>
      </c>
      <c r="AD43" s="327">
        <v>507771</v>
      </c>
      <c r="AE43" s="327" t="s">
        <v>1601</v>
      </c>
      <c r="AF43" s="333" t="s">
        <v>1607</v>
      </c>
      <c r="AG43" s="330">
        <v>138</v>
      </c>
      <c r="AH43" s="333"/>
      <c r="AI43" s="327">
        <v>2.42</v>
      </c>
      <c r="AJ43" s="327"/>
    </row>
    <row r="44" spans="1:36">
      <c r="A44" s="347">
        <f>VLOOKUP(B44,Data!E:E,1,0)</f>
        <v>51034</v>
      </c>
      <c r="B44" s="327">
        <v>51034</v>
      </c>
      <c r="C44" s="327" t="s">
        <v>687</v>
      </c>
      <c r="D44" s="347" t="e">
        <f>VLOOKUP(I44,PSO!$A$3:$A$74,1,0)</f>
        <v>#N/A</v>
      </c>
      <c r="E44" s="347" t="e">
        <f>VLOOKUP(I44,SWEPCO!$A$3:$A$205,1,0)</f>
        <v>#N/A</v>
      </c>
      <c r="F44" s="347" t="e">
        <f>VLOOKUP(I44,#REF!,1,0)</f>
        <v>#REF!</v>
      </c>
      <c r="G44" s="349" t="s">
        <v>1719</v>
      </c>
      <c r="H44" s="349" t="s">
        <v>1726</v>
      </c>
      <c r="I44" s="327" t="s">
        <v>813</v>
      </c>
      <c r="J44" s="327">
        <v>200339</v>
      </c>
      <c r="K44" s="327">
        <v>30762</v>
      </c>
      <c r="L44" s="327" t="s">
        <v>1425</v>
      </c>
      <c r="M44" s="327" t="s">
        <v>1608</v>
      </c>
      <c r="N44" s="327" t="s">
        <v>1609</v>
      </c>
      <c r="O44" s="327" t="s">
        <v>1421</v>
      </c>
      <c r="P44" s="328">
        <f>_xlfn.IFNA(VLOOKUP($B44,'Q2 2019 Initial PTP'!$F$1:$L$59,7,0),"Not Found in Future")</f>
        <v>43525</v>
      </c>
      <c r="Q44" s="345">
        <v>43525</v>
      </c>
      <c r="R44" s="328">
        <v>43525</v>
      </c>
      <c r="S44" s="328">
        <v>42080</v>
      </c>
      <c r="T44" s="327" t="s">
        <v>1610</v>
      </c>
      <c r="U44" s="329">
        <v>6629465</v>
      </c>
      <c r="V44" s="330">
        <v>2015</v>
      </c>
      <c r="W44" s="331">
        <v>7139209</v>
      </c>
      <c r="X44" s="332">
        <v>6629465</v>
      </c>
      <c r="Y44" s="331"/>
      <c r="Z44" s="331"/>
      <c r="AA44" s="327" t="s">
        <v>1393</v>
      </c>
      <c r="AB44" s="327">
        <v>507723</v>
      </c>
      <c r="AC44" s="327" t="s">
        <v>1532</v>
      </c>
      <c r="AD44" s="327">
        <v>507739</v>
      </c>
      <c r="AE44" s="327" t="s">
        <v>1611</v>
      </c>
      <c r="AF44" s="333" t="s">
        <v>1612</v>
      </c>
      <c r="AG44" s="330">
        <v>69</v>
      </c>
      <c r="AH44" s="333">
        <v>3.2</v>
      </c>
      <c r="AI44" s="327"/>
      <c r="AJ44" s="327"/>
    </row>
    <row r="45" spans="1:36" ht="28.5">
      <c r="A45" s="347">
        <f>VLOOKUP(B45,Data!E:E,1,0)</f>
        <v>51035</v>
      </c>
      <c r="B45" s="327">
        <v>51035</v>
      </c>
      <c r="C45" s="327" t="s">
        <v>687</v>
      </c>
      <c r="D45" s="347" t="e">
        <f>VLOOKUP(I45,PSO!$A$3:$A$74,1,0)</f>
        <v>#N/A</v>
      </c>
      <c r="E45" s="347" t="e">
        <f>VLOOKUP(I45,SWEPCO!$A$3:$A$205,1,0)</f>
        <v>#N/A</v>
      </c>
      <c r="F45" s="347" t="e">
        <f>VLOOKUP(I45,#REF!,1,0)</f>
        <v>#REF!</v>
      </c>
      <c r="G45" s="349" t="s">
        <v>1719</v>
      </c>
      <c r="H45" s="349" t="s">
        <v>1726</v>
      </c>
      <c r="I45" s="327" t="s">
        <v>813</v>
      </c>
      <c r="J45" s="327">
        <v>200339</v>
      </c>
      <c r="K45" s="327">
        <v>30762</v>
      </c>
      <c r="L45" s="327" t="s">
        <v>1425</v>
      </c>
      <c r="M45" s="327" t="s">
        <v>1608</v>
      </c>
      <c r="N45" s="327" t="s">
        <v>1613</v>
      </c>
      <c r="O45" s="327" t="s">
        <v>1421</v>
      </c>
      <c r="P45" s="328">
        <f>_xlfn.IFNA(VLOOKUP($B45,'Q2 2019 Initial PTP'!$F$1:$L$59,7,0),"Not Found in Future")</f>
        <v>43525</v>
      </c>
      <c r="Q45" s="345">
        <v>43525</v>
      </c>
      <c r="R45" s="328">
        <v>43525</v>
      </c>
      <c r="S45" s="328">
        <v>42080</v>
      </c>
      <c r="T45" s="327" t="s">
        <v>1610</v>
      </c>
      <c r="U45" s="329">
        <v>652658</v>
      </c>
      <c r="V45" s="330">
        <v>2015</v>
      </c>
      <c r="W45" s="331">
        <v>702841</v>
      </c>
      <c r="X45" s="332">
        <v>652658</v>
      </c>
      <c r="Y45" s="331"/>
      <c r="Z45" s="331"/>
      <c r="AA45" s="327" t="s">
        <v>1393</v>
      </c>
      <c r="AB45" s="327">
        <v>507723</v>
      </c>
      <c r="AC45" s="327" t="s">
        <v>1532</v>
      </c>
      <c r="AD45" s="327"/>
      <c r="AE45" s="327"/>
      <c r="AF45" s="333" t="s">
        <v>1614</v>
      </c>
      <c r="AG45" s="330">
        <v>69</v>
      </c>
      <c r="AH45" s="333"/>
      <c r="AI45" s="327"/>
      <c r="AJ45" s="327"/>
    </row>
    <row r="46" spans="1:36">
      <c r="A46" s="347" t="e">
        <f>VLOOKUP(B46,Data!E:E,1,0)</f>
        <v>#N/A</v>
      </c>
      <c r="B46" s="327">
        <v>51187</v>
      </c>
      <c r="C46" s="327" t="s">
        <v>687</v>
      </c>
      <c r="D46" s="347" t="e">
        <f>VLOOKUP(I46,PSO!$A$3:$A$74,1,0)</f>
        <v>#N/A</v>
      </c>
      <c r="E46" s="347" t="e">
        <f>VLOOKUP(I46,SWEPCO!$A$3:$A$205,1,0)</f>
        <v>#N/A</v>
      </c>
      <c r="F46" s="347" t="e">
        <f>VLOOKUP(I46,#REF!,1,0)</f>
        <v>#REF!</v>
      </c>
      <c r="G46" s="347" t="s">
        <v>1720</v>
      </c>
      <c r="H46" s="347"/>
      <c r="I46" s="327" t="s">
        <v>1615</v>
      </c>
      <c r="J46" s="327">
        <v>200314</v>
      </c>
      <c r="K46" s="327">
        <v>30873</v>
      </c>
      <c r="L46" s="327" t="s">
        <v>1425</v>
      </c>
      <c r="M46" s="327" t="s">
        <v>1616</v>
      </c>
      <c r="N46" s="327" t="s">
        <v>1617</v>
      </c>
      <c r="O46" s="327" t="s">
        <v>1421</v>
      </c>
      <c r="P46" s="328">
        <f>_xlfn.IFNA(VLOOKUP($B46,'Q2 2019 Initial PTP'!$F$1:$L$59,7,0),"Not Found in Future")</f>
        <v>42922</v>
      </c>
      <c r="Q46" s="345">
        <v>42922</v>
      </c>
      <c r="R46" s="328">
        <v>42522</v>
      </c>
      <c r="S46" s="328">
        <v>42053</v>
      </c>
      <c r="T46" s="327" t="s">
        <v>1549</v>
      </c>
      <c r="U46" s="329">
        <v>15821763</v>
      </c>
      <c r="V46" s="330">
        <v>2015</v>
      </c>
      <c r="W46" s="331">
        <v>17038308</v>
      </c>
      <c r="X46" s="332">
        <v>9397311</v>
      </c>
      <c r="Y46" s="331"/>
      <c r="Z46" s="331"/>
      <c r="AA46" s="327" t="s">
        <v>1392</v>
      </c>
      <c r="AB46" s="327">
        <v>511477</v>
      </c>
      <c r="AC46" s="327" t="s">
        <v>1618</v>
      </c>
      <c r="AD46" s="327">
        <v>511445</v>
      </c>
      <c r="AE46" s="327" t="s">
        <v>1619</v>
      </c>
      <c r="AF46" s="333" t="s">
        <v>1620</v>
      </c>
      <c r="AG46" s="330">
        <v>138</v>
      </c>
      <c r="AH46" s="333"/>
      <c r="AI46" s="327">
        <v>16.52</v>
      </c>
      <c r="AJ46" s="327">
        <v>138</v>
      </c>
    </row>
    <row r="47" spans="1:36">
      <c r="A47" s="347">
        <f>VLOOKUP(B47,Data!E:E,1,0)</f>
        <v>50802</v>
      </c>
      <c r="B47" s="327">
        <v>50802</v>
      </c>
      <c r="C47" s="327" t="s">
        <v>687</v>
      </c>
      <c r="D47" s="347" t="str">
        <f>VLOOKUP(I47,PSO!$A$3:$A$74,1,0)</f>
        <v>TP2015027</v>
      </c>
      <c r="E47" s="347" t="e">
        <f>VLOOKUP(I47,SWEPCO!$A$3:$A$205,1,0)</f>
        <v>#N/A</v>
      </c>
      <c r="F47" s="347" t="e">
        <f>VLOOKUP(I47,#REF!,1,0)</f>
        <v>#REF!</v>
      </c>
      <c r="G47" s="347" t="s">
        <v>1720</v>
      </c>
      <c r="H47" s="347"/>
      <c r="I47" s="327" t="s">
        <v>792</v>
      </c>
      <c r="J47" s="327">
        <v>200310</v>
      </c>
      <c r="K47" s="327">
        <v>30619</v>
      </c>
      <c r="L47" s="327" t="s">
        <v>1425</v>
      </c>
      <c r="M47" s="327" t="s">
        <v>1599</v>
      </c>
      <c r="N47" s="327" t="s">
        <v>791</v>
      </c>
      <c r="O47" s="327" t="s">
        <v>1448</v>
      </c>
      <c r="P47" s="328">
        <f>_xlfn.IFNA(VLOOKUP($B47,'Q2 2019 Initial PTP'!$F$1:$L$59,7,0),"Not Found in Future")</f>
        <v>42915</v>
      </c>
      <c r="Q47" s="345">
        <v>42915</v>
      </c>
      <c r="R47" s="328">
        <v>42156</v>
      </c>
      <c r="S47" s="328">
        <v>41975</v>
      </c>
      <c r="T47" s="327" t="s">
        <v>656</v>
      </c>
      <c r="U47" s="329">
        <v>11652107</v>
      </c>
      <c r="V47" s="330">
        <v>2014</v>
      </c>
      <c r="W47" s="331">
        <v>12861746</v>
      </c>
      <c r="X47" s="332">
        <v>11652107</v>
      </c>
      <c r="Y47" s="331"/>
      <c r="Z47" s="331"/>
      <c r="AA47" s="327" t="s">
        <v>1392</v>
      </c>
      <c r="AB47" s="327">
        <v>511559</v>
      </c>
      <c r="AC47" s="327"/>
      <c r="AD47" s="327">
        <v>514823</v>
      </c>
      <c r="AE47" s="327" t="s">
        <v>1621</v>
      </c>
      <c r="AF47" s="333" t="s">
        <v>1622</v>
      </c>
      <c r="AG47" s="330">
        <v>138</v>
      </c>
      <c r="AH47" s="333">
        <v>14.25</v>
      </c>
      <c r="AI47" s="327"/>
      <c r="AJ47" s="327"/>
    </row>
    <row r="48" spans="1:36">
      <c r="A48" s="347">
        <f>VLOOKUP(B48,Data!E:E,1,0)</f>
        <v>50759</v>
      </c>
      <c r="B48" s="327">
        <v>50759</v>
      </c>
      <c r="C48" s="327" t="s">
        <v>687</v>
      </c>
      <c r="D48" s="347" t="e">
        <f>VLOOKUP(I48,PSO!$A$3:$A$74,1,0)</f>
        <v>#N/A</v>
      </c>
      <c r="E48" s="347" t="str">
        <f>VLOOKUP(I48,SWEPCO!$A$3:$A$205,1,0)</f>
        <v>TP2015106</v>
      </c>
      <c r="F48" s="347" t="e">
        <f>VLOOKUP(I48,#REF!,1,0)</f>
        <v>#REF!</v>
      </c>
      <c r="G48" s="347" t="s">
        <v>1720</v>
      </c>
      <c r="H48" s="347"/>
      <c r="I48" s="327" t="s">
        <v>1623</v>
      </c>
      <c r="J48" s="327">
        <v>200361</v>
      </c>
      <c r="K48" s="327">
        <v>30598</v>
      </c>
      <c r="L48" s="327" t="s">
        <v>1425</v>
      </c>
      <c r="M48" s="327" t="s">
        <v>1624</v>
      </c>
      <c r="N48" s="327" t="s">
        <v>1625</v>
      </c>
      <c r="O48" s="327" t="s">
        <v>1421</v>
      </c>
      <c r="P48" s="328">
        <f>_xlfn.IFNA(VLOOKUP($B48,'Q2 2019 Initial PTP'!$F$1:$L$59,7,0),"Not Found in Future")</f>
        <v>42912</v>
      </c>
      <c r="Q48" s="345">
        <v>42912</v>
      </c>
      <c r="R48" s="328">
        <v>42887</v>
      </c>
      <c r="S48" s="328">
        <v>42349</v>
      </c>
      <c r="T48" s="327" t="s">
        <v>1422</v>
      </c>
      <c r="U48" s="329">
        <v>1409347</v>
      </c>
      <c r="V48" s="330">
        <v>2016</v>
      </c>
      <c r="W48" s="331">
        <v>1480696</v>
      </c>
      <c r="X48" s="332">
        <v>1409347</v>
      </c>
      <c r="Y48" s="331"/>
      <c r="Z48" s="331"/>
      <c r="AA48" s="327" t="s">
        <v>1392</v>
      </c>
      <c r="AB48" s="327">
        <v>508536</v>
      </c>
      <c r="AC48" s="327" t="s">
        <v>1626</v>
      </c>
      <c r="AD48" s="327">
        <v>508594</v>
      </c>
      <c r="AE48" s="327" t="s">
        <v>1627</v>
      </c>
      <c r="AF48" s="333" t="s">
        <v>1628</v>
      </c>
      <c r="AG48" s="330">
        <v>69</v>
      </c>
      <c r="AH48" s="333"/>
      <c r="AI48" s="327"/>
      <c r="AJ48" s="327"/>
    </row>
    <row r="49" spans="1:36">
      <c r="A49" s="347" t="e">
        <f>VLOOKUP(B49,Data!E:E,1,0)</f>
        <v>#N/A</v>
      </c>
      <c r="B49" s="327">
        <v>51096</v>
      </c>
      <c r="C49" s="327"/>
      <c r="D49" s="347" t="e">
        <f>VLOOKUP(I49,PSO!$A$3:$A$74,1,0)</f>
        <v>#N/A</v>
      </c>
      <c r="E49" s="347" t="e">
        <f>VLOOKUP(I49,SWEPCO!$A$3:$A$205,1,0)</f>
        <v>#N/A</v>
      </c>
      <c r="F49" s="347" t="e">
        <f>VLOOKUP(I49,#REF!,1,0)</f>
        <v>#REF!</v>
      </c>
      <c r="G49" s="349" t="s">
        <v>1719</v>
      </c>
      <c r="H49" s="347" t="s">
        <v>1727</v>
      </c>
      <c r="I49" s="327" t="s">
        <v>1629</v>
      </c>
      <c r="J49" s="327">
        <v>200382</v>
      </c>
      <c r="K49" s="327">
        <v>30809</v>
      </c>
      <c r="L49" s="327" t="s">
        <v>1425</v>
      </c>
      <c r="M49" s="327" t="s">
        <v>1630</v>
      </c>
      <c r="N49" s="327" t="s">
        <v>1631</v>
      </c>
      <c r="O49" s="327" t="s">
        <v>1421</v>
      </c>
      <c r="P49" s="328">
        <f>_xlfn.IFNA(VLOOKUP($B49,'Q2 2019 Initial PTP'!$F$1:$L$59,7,0),"Not Found in Future")</f>
        <v>44348</v>
      </c>
      <c r="Q49" s="345">
        <v>44348</v>
      </c>
      <c r="R49" s="328">
        <v>44348</v>
      </c>
      <c r="S49" s="328">
        <v>42472</v>
      </c>
      <c r="T49" s="327" t="s">
        <v>1456</v>
      </c>
      <c r="U49" s="329">
        <v>4319501</v>
      </c>
      <c r="V49" s="330">
        <v>2016</v>
      </c>
      <c r="W49" s="331">
        <v>4538176</v>
      </c>
      <c r="X49" s="332">
        <v>4319501</v>
      </c>
      <c r="Y49" s="331"/>
      <c r="Z49" s="331"/>
      <c r="AA49" s="327" t="s">
        <v>1393</v>
      </c>
      <c r="AB49" s="327">
        <v>505610</v>
      </c>
      <c r="AC49" s="327" t="s">
        <v>1632</v>
      </c>
      <c r="AD49" s="327">
        <v>509757</v>
      </c>
      <c r="AE49" s="327" t="s">
        <v>1633</v>
      </c>
      <c r="AF49" s="333" t="s">
        <v>1634</v>
      </c>
      <c r="AG49" s="330">
        <v>138</v>
      </c>
      <c r="AH49" s="333">
        <v>2</v>
      </c>
      <c r="AI49" s="327">
        <v>2</v>
      </c>
      <c r="AJ49" s="327">
        <v>2</v>
      </c>
    </row>
    <row r="50" spans="1:36">
      <c r="A50" s="347" t="e">
        <f>VLOOKUP(B50,Data!E:E,1,0)</f>
        <v>#N/A</v>
      </c>
      <c r="B50" s="327">
        <v>51454</v>
      </c>
      <c r="C50" s="327"/>
      <c r="D50" s="347" t="str">
        <f>VLOOKUP(I50,PSO!$A$3:$A$74,1,0)</f>
        <v>TP2015191</v>
      </c>
      <c r="E50" s="347" t="e">
        <f>VLOOKUP(I50,SWEPCO!$A$3:$A$205,1,0)</f>
        <v>#N/A</v>
      </c>
      <c r="F50" s="347" t="e">
        <f>VLOOKUP(I50,#REF!,1,0)</f>
        <v>#REF!</v>
      </c>
      <c r="G50" s="347" t="s">
        <v>1720</v>
      </c>
      <c r="H50" s="347"/>
      <c r="I50" s="327" t="s">
        <v>821</v>
      </c>
      <c r="J50" s="327">
        <v>200406</v>
      </c>
      <c r="K50" s="327">
        <v>31009</v>
      </c>
      <c r="L50" s="327" t="s">
        <v>1425</v>
      </c>
      <c r="M50" s="327" t="s">
        <v>1701</v>
      </c>
      <c r="N50" s="327" t="s">
        <v>1635</v>
      </c>
      <c r="O50" s="327" t="s">
        <v>1421</v>
      </c>
      <c r="P50" s="328">
        <f>_xlfn.IFNA(VLOOKUP($B50,'Q2 2019 Initial PTP'!$F$1:$L$59,7,0),"Not Found in Future")</f>
        <v>43224</v>
      </c>
      <c r="Q50" s="346">
        <v>43224</v>
      </c>
      <c r="R50" s="328">
        <v>43252</v>
      </c>
      <c r="S50" s="328">
        <v>42599</v>
      </c>
      <c r="T50" s="327" t="s">
        <v>1422</v>
      </c>
      <c r="U50" s="329">
        <v>5974766</v>
      </c>
      <c r="V50" s="330">
        <v>2016</v>
      </c>
      <c r="W50" s="331">
        <v>6277239</v>
      </c>
      <c r="X50" s="332">
        <v>5974766</v>
      </c>
      <c r="Y50" s="331"/>
      <c r="Z50" s="331"/>
      <c r="AA50" s="327" t="s">
        <v>1394</v>
      </c>
      <c r="AB50" s="327">
        <v>511452</v>
      </c>
      <c r="AC50" s="327" t="s">
        <v>1636</v>
      </c>
      <c r="AD50" s="327">
        <v>511457</v>
      </c>
      <c r="AE50" s="327" t="s">
        <v>1637</v>
      </c>
      <c r="AF50" s="333" t="s">
        <v>1638</v>
      </c>
      <c r="AG50" s="330">
        <v>69</v>
      </c>
      <c r="AH50" s="333">
        <v>3.86</v>
      </c>
      <c r="AI50" s="327">
        <v>3.86</v>
      </c>
      <c r="AJ50" s="327">
        <v>69</v>
      </c>
    </row>
    <row r="51" spans="1:36">
      <c r="A51" s="347" t="e">
        <f>VLOOKUP(B51,Data!E:E,1,0)</f>
        <v>#N/A</v>
      </c>
      <c r="B51" s="327">
        <v>51524</v>
      </c>
      <c r="C51" s="327"/>
      <c r="D51" s="347" t="str">
        <f>VLOOKUP(I51,PSO!$A$3:$A$74,1,0)</f>
        <v>TP2015191</v>
      </c>
      <c r="E51" s="347" t="e">
        <f>VLOOKUP(I51,SWEPCO!$A$3:$A$205,1,0)</f>
        <v>#N/A</v>
      </c>
      <c r="F51" s="347" t="e">
        <f>VLOOKUP(I51,#REF!,1,0)</f>
        <v>#REF!</v>
      </c>
      <c r="G51" s="347" t="s">
        <v>1720</v>
      </c>
      <c r="H51" s="347"/>
      <c r="I51" s="327" t="s">
        <v>821</v>
      </c>
      <c r="J51" s="327">
        <v>200406</v>
      </c>
      <c r="K51" s="327">
        <v>31039</v>
      </c>
      <c r="L51" s="327" t="s">
        <v>1425</v>
      </c>
      <c r="M51" s="327" t="s">
        <v>1702</v>
      </c>
      <c r="N51" s="327" t="s">
        <v>1639</v>
      </c>
      <c r="O51" s="327" t="s">
        <v>1421</v>
      </c>
      <c r="P51" s="328">
        <f>_xlfn.IFNA(VLOOKUP($B51,'Q2 2019 Initial PTP'!$F$1:$L$59,7,0),"Not Found in Future")</f>
        <v>42723</v>
      </c>
      <c r="Q51" s="345">
        <v>42723</v>
      </c>
      <c r="R51" s="328">
        <v>43983</v>
      </c>
      <c r="S51" s="328">
        <v>42599</v>
      </c>
      <c r="T51" s="327" t="s">
        <v>1422</v>
      </c>
      <c r="U51" s="329">
        <v>4365864</v>
      </c>
      <c r="V51" s="330">
        <v>2016</v>
      </c>
      <c r="W51" s="331">
        <v>4586886</v>
      </c>
      <c r="X51" s="332">
        <v>4365864</v>
      </c>
      <c r="Y51" s="331"/>
      <c r="Z51" s="331"/>
      <c r="AA51" s="327" t="s">
        <v>1392</v>
      </c>
      <c r="AB51" s="327">
        <v>511498</v>
      </c>
      <c r="AC51" s="327" t="s">
        <v>1640</v>
      </c>
      <c r="AD51" s="327">
        <v>511457</v>
      </c>
      <c r="AE51" s="327" t="s">
        <v>1637</v>
      </c>
      <c r="AF51" s="333" t="s">
        <v>1641</v>
      </c>
      <c r="AG51" s="330">
        <v>69</v>
      </c>
      <c r="AH51" s="333">
        <v>3.2</v>
      </c>
      <c r="AI51" s="327">
        <v>3.2</v>
      </c>
      <c r="AJ51" s="327">
        <v>69</v>
      </c>
    </row>
    <row r="52" spans="1:36">
      <c r="A52" s="347" t="e">
        <f>VLOOKUP(B52,Data!E:E,1,0)</f>
        <v>#N/A</v>
      </c>
      <c r="B52" s="327">
        <v>51433</v>
      </c>
      <c r="C52" s="327" t="s">
        <v>687</v>
      </c>
      <c r="D52" s="347" t="str">
        <f>VLOOKUP(I52,PSO!$A$3:$A$74,1,0)</f>
        <v>TP2015202</v>
      </c>
      <c r="E52" s="347" t="e">
        <f>VLOOKUP(I52,SWEPCO!$A$3:$A$205,1,0)</f>
        <v>#N/A</v>
      </c>
      <c r="F52" s="347" t="e">
        <f>VLOOKUP(I52,#REF!,1,0)</f>
        <v>#REF!</v>
      </c>
      <c r="G52" s="347" t="s">
        <v>1720</v>
      </c>
      <c r="H52" s="347"/>
      <c r="I52" s="327" t="s">
        <v>1642</v>
      </c>
      <c r="J52" s="327">
        <v>200386</v>
      </c>
      <c r="K52" s="327">
        <v>30997</v>
      </c>
      <c r="L52" s="327" t="s">
        <v>1425</v>
      </c>
      <c r="M52" s="327" t="s">
        <v>1643</v>
      </c>
      <c r="N52" s="327" t="s">
        <v>1644</v>
      </c>
      <c r="O52" s="327" t="s">
        <v>1421</v>
      </c>
      <c r="P52" s="328">
        <f>_xlfn.IFNA(VLOOKUP($B52,'Q2 2019 Initial PTP'!$F$1:$L$59,7,0),"Not Found in Future")</f>
        <v>43453</v>
      </c>
      <c r="Q52" s="345">
        <v>43465</v>
      </c>
      <c r="R52" s="328">
        <v>42887</v>
      </c>
      <c r="S52" s="328">
        <v>42507</v>
      </c>
      <c r="T52" s="327" t="s">
        <v>1422</v>
      </c>
      <c r="U52" s="329">
        <v>758441</v>
      </c>
      <c r="V52" s="330">
        <v>2016</v>
      </c>
      <c r="W52" s="331">
        <v>796837</v>
      </c>
      <c r="X52" s="332">
        <v>1483426</v>
      </c>
      <c r="Y52" s="331"/>
      <c r="Z52" s="331"/>
      <c r="AA52" s="327" t="s">
        <v>1394</v>
      </c>
      <c r="AB52" s="327">
        <v>511504</v>
      </c>
      <c r="AC52" s="327" t="s">
        <v>1645</v>
      </c>
      <c r="AD52" s="327"/>
      <c r="AE52" s="327"/>
      <c r="AF52" s="333" t="s">
        <v>1646</v>
      </c>
      <c r="AG52" s="330">
        <v>138</v>
      </c>
      <c r="AH52" s="333"/>
      <c r="AI52" s="327"/>
      <c r="AJ52" s="327"/>
    </row>
    <row r="53" spans="1:36">
      <c r="A53" s="347" t="e">
        <f>VLOOKUP(B53,Data!E:E,1,0)</f>
        <v>#N/A</v>
      </c>
      <c r="B53" s="327">
        <v>51561</v>
      </c>
      <c r="C53" s="327" t="s">
        <v>687</v>
      </c>
      <c r="D53" s="347" t="str">
        <f>VLOOKUP(I53,PSO!$A$3:$A$74,1,0)</f>
        <v>TP2015204</v>
      </c>
      <c r="E53" s="347" t="e">
        <f>VLOOKUP(I53,SWEPCO!$A$3:$A$205,1,0)</f>
        <v>#N/A</v>
      </c>
      <c r="F53" s="347" t="e">
        <f>VLOOKUP(I53,#REF!,1,0)</f>
        <v>#REF!</v>
      </c>
      <c r="G53" s="347" t="s">
        <v>1720</v>
      </c>
      <c r="H53" s="347"/>
      <c r="I53" s="327" t="s">
        <v>820</v>
      </c>
      <c r="J53" s="327">
        <v>200386</v>
      </c>
      <c r="K53" s="327">
        <v>31058</v>
      </c>
      <c r="L53" s="327" t="s">
        <v>1425</v>
      </c>
      <c r="M53" s="327" t="s">
        <v>1647</v>
      </c>
      <c r="N53" s="327" t="s">
        <v>1648</v>
      </c>
      <c r="O53" s="327" t="s">
        <v>1421</v>
      </c>
      <c r="P53" s="328">
        <f>_xlfn.IFNA(VLOOKUP($B53,'Q2 2019 Initial PTP'!$F$1:$L$59,7,0),"Not Found in Future")</f>
        <v>43617</v>
      </c>
      <c r="Q53" s="345">
        <v>43617</v>
      </c>
      <c r="R53" s="328">
        <v>43252</v>
      </c>
      <c r="S53" s="328">
        <v>42507</v>
      </c>
      <c r="T53" s="327" t="s">
        <v>1422</v>
      </c>
      <c r="U53" s="329">
        <v>11778983</v>
      </c>
      <c r="V53" s="330">
        <v>2016</v>
      </c>
      <c r="W53" s="331">
        <v>12375294</v>
      </c>
      <c r="X53" s="332">
        <v>11778983</v>
      </c>
      <c r="Y53" s="331"/>
      <c r="Z53" s="331"/>
      <c r="AA53" s="327" t="s">
        <v>1394</v>
      </c>
      <c r="AB53" s="327">
        <v>510876</v>
      </c>
      <c r="AC53" s="327" t="s">
        <v>1649</v>
      </c>
      <c r="AD53" s="327">
        <v>510917</v>
      </c>
      <c r="AE53" s="327" t="s">
        <v>1650</v>
      </c>
      <c r="AF53" s="333" t="s">
        <v>1651</v>
      </c>
      <c r="AG53" s="330">
        <v>69</v>
      </c>
      <c r="AH53" s="333"/>
      <c r="AI53" s="327"/>
      <c r="AJ53" s="327"/>
    </row>
    <row r="54" spans="1:36">
      <c r="A54" s="347" t="e">
        <f>VLOOKUP(B54,Data!E:E,1,0)</f>
        <v>#N/A</v>
      </c>
      <c r="B54" s="327">
        <v>51562</v>
      </c>
      <c r="C54" s="327" t="s">
        <v>687</v>
      </c>
      <c r="D54" s="347" t="str">
        <f>VLOOKUP(I54,PSO!$A$3:$A$74,1,0)</f>
        <v>TP2015204</v>
      </c>
      <c r="E54" s="347" t="e">
        <f>VLOOKUP(I54,SWEPCO!$A$3:$A$205,1,0)</f>
        <v>#N/A</v>
      </c>
      <c r="F54" s="347" t="e">
        <f>VLOOKUP(I54,#REF!,1,0)</f>
        <v>#REF!</v>
      </c>
      <c r="G54" s="347" t="s">
        <v>1720</v>
      </c>
      <c r="H54" s="347"/>
      <c r="I54" s="327" t="s">
        <v>820</v>
      </c>
      <c r="J54" s="327">
        <v>200386</v>
      </c>
      <c r="K54" s="327">
        <v>31058</v>
      </c>
      <c r="L54" s="327" t="s">
        <v>1425</v>
      </c>
      <c r="M54" s="327" t="s">
        <v>1647</v>
      </c>
      <c r="N54" s="327" t="s">
        <v>1652</v>
      </c>
      <c r="O54" s="327" t="s">
        <v>1421</v>
      </c>
      <c r="P54" s="328">
        <f>_xlfn.IFNA(VLOOKUP($B54,'Q2 2019 Initial PTP'!$F$1:$L$59,7,0),"Not Found in Future")</f>
        <v>43617</v>
      </c>
      <c r="Q54" s="345">
        <v>43617</v>
      </c>
      <c r="R54" s="328">
        <v>43252</v>
      </c>
      <c r="S54" s="328">
        <v>42507</v>
      </c>
      <c r="T54" s="327" t="s">
        <v>1422</v>
      </c>
      <c r="U54" s="329">
        <v>7699929</v>
      </c>
      <c r="V54" s="330">
        <v>2016</v>
      </c>
      <c r="W54" s="331">
        <v>8089738</v>
      </c>
      <c r="X54" s="332">
        <v>7699929</v>
      </c>
      <c r="Y54" s="331"/>
      <c r="Z54" s="331"/>
      <c r="AA54" s="327" t="s">
        <v>1394</v>
      </c>
      <c r="AB54" s="327">
        <v>510876</v>
      </c>
      <c r="AC54" s="327" t="s">
        <v>1649</v>
      </c>
      <c r="AD54" s="327">
        <v>510910</v>
      </c>
      <c r="AE54" s="327" t="s">
        <v>1653</v>
      </c>
      <c r="AF54" s="333" t="s">
        <v>1654</v>
      </c>
      <c r="AG54" s="330">
        <v>69</v>
      </c>
      <c r="AH54" s="333"/>
      <c r="AI54" s="327"/>
      <c r="AJ54" s="327"/>
    </row>
    <row r="55" spans="1:36" ht="28.5">
      <c r="A55" s="347" t="e">
        <f>VLOOKUP(B55,Data!E:E,1,0)</f>
        <v>#N/A</v>
      </c>
      <c r="B55" s="327">
        <v>51738</v>
      </c>
      <c r="C55" s="327" t="s">
        <v>687</v>
      </c>
      <c r="D55" s="347" t="e">
        <f>VLOOKUP(I55,PSO!$A$3:$A$74,1,0)</f>
        <v>#N/A</v>
      </c>
      <c r="E55" s="347" t="e">
        <f>VLOOKUP(I55,SWEPCO!$A$3:$A$205,1,0)</f>
        <v>#N/A</v>
      </c>
      <c r="F55" s="347" t="e">
        <f>VLOOKUP(I55,#REF!,1,0)</f>
        <v>#REF!</v>
      </c>
      <c r="G55" s="349" t="s">
        <v>1719</v>
      </c>
      <c r="H55" s="349" t="s">
        <v>1726</v>
      </c>
      <c r="I55" s="327" t="s">
        <v>1656</v>
      </c>
      <c r="J55" s="327">
        <v>200431</v>
      </c>
      <c r="K55" s="327">
        <v>31131</v>
      </c>
      <c r="L55" s="327" t="s">
        <v>1425</v>
      </c>
      <c r="M55" s="327" t="s">
        <v>1657</v>
      </c>
      <c r="N55" s="327" t="s">
        <v>1658</v>
      </c>
      <c r="O55" s="327" t="s">
        <v>1560</v>
      </c>
      <c r="P55" s="328">
        <f>_xlfn.IFNA(VLOOKUP($B55,'Q2 2019 Initial PTP'!$F$1:$L$59,7,0),"Not Found in Future")</f>
        <v>43831</v>
      </c>
      <c r="Q55" s="345">
        <v>43831</v>
      </c>
      <c r="R55" s="328">
        <v>42736</v>
      </c>
      <c r="S55" s="328">
        <v>42787</v>
      </c>
      <c r="T55" s="327" t="s">
        <v>1655</v>
      </c>
      <c r="U55" s="329">
        <v>4780000</v>
      </c>
      <c r="V55" s="330">
        <v>2017</v>
      </c>
      <c r="W55" s="331">
        <v>4899500</v>
      </c>
      <c r="X55" s="332">
        <v>4780000</v>
      </c>
      <c r="Y55" s="331"/>
      <c r="Z55" s="331"/>
      <c r="AA55" s="327" t="s">
        <v>1394</v>
      </c>
      <c r="AB55" s="327">
        <v>506948</v>
      </c>
      <c r="AC55" s="327" t="s">
        <v>1659</v>
      </c>
      <c r="AD55" s="327">
        <v>512643</v>
      </c>
      <c r="AE55" s="327" t="s">
        <v>1660</v>
      </c>
      <c r="AF55" s="333" t="s">
        <v>1661</v>
      </c>
      <c r="AG55" s="330">
        <v>161</v>
      </c>
      <c r="AH55" s="333"/>
      <c r="AI55" s="327"/>
      <c r="AJ55" s="327"/>
    </row>
    <row r="56" spans="1:36">
      <c r="A56" s="347" t="e">
        <f>VLOOKUP(B56,Data!E:E,1,0)</f>
        <v>#N/A</v>
      </c>
      <c r="B56" s="327">
        <v>61858</v>
      </c>
      <c r="C56" s="327" t="s">
        <v>687</v>
      </c>
      <c r="D56" s="347" t="str">
        <f>VLOOKUP(I56,PSO!$A$3:$A$74,1,0)</f>
        <v>TP2017011</v>
      </c>
      <c r="E56" s="347" t="e">
        <f>VLOOKUP(I56,SWEPCO!$A$3:$A$205,1,0)</f>
        <v>#N/A</v>
      </c>
      <c r="F56" s="347" t="e">
        <f>VLOOKUP(I56,#REF!,1,0)</f>
        <v>#REF!</v>
      </c>
      <c r="G56" s="349" t="s">
        <v>1719</v>
      </c>
      <c r="H56" s="349" t="s">
        <v>1726</v>
      </c>
      <c r="I56" s="327" t="s">
        <v>1662</v>
      </c>
      <c r="J56" s="327">
        <v>200446</v>
      </c>
      <c r="K56" s="327">
        <v>41202</v>
      </c>
      <c r="L56" s="327" t="s">
        <v>1425</v>
      </c>
      <c r="M56" s="327" t="s">
        <v>1663</v>
      </c>
      <c r="N56" s="327" t="s">
        <v>1664</v>
      </c>
      <c r="O56" s="327" t="s">
        <v>1421</v>
      </c>
      <c r="P56" s="328">
        <f>_xlfn.IFNA(VLOOKUP($B56,'Q2 2019 Initial PTP'!$F$1:$L$59,7,0),"Not Found in Future")</f>
        <v>43617</v>
      </c>
      <c r="Q56" s="345">
        <v>43617</v>
      </c>
      <c r="R56" s="328">
        <v>43252</v>
      </c>
      <c r="S56" s="328">
        <v>42867</v>
      </c>
      <c r="T56" s="327" t="s">
        <v>1565</v>
      </c>
      <c r="U56" s="329">
        <v>6014381</v>
      </c>
      <c r="V56" s="330">
        <v>2017</v>
      </c>
      <c r="W56" s="331">
        <v>6164741</v>
      </c>
      <c r="X56" s="332">
        <v>6014381</v>
      </c>
      <c r="Y56" s="331"/>
      <c r="Z56" s="331"/>
      <c r="AA56" s="327" t="s">
        <v>1394</v>
      </c>
      <c r="AB56" s="327">
        <v>509811</v>
      </c>
      <c r="AC56" s="327" t="s">
        <v>1665</v>
      </c>
      <c r="AD56" s="327">
        <v>509831</v>
      </c>
      <c r="AE56" s="327" t="s">
        <v>1666</v>
      </c>
      <c r="AF56" s="333" t="s">
        <v>1667</v>
      </c>
      <c r="AG56" s="330">
        <v>138</v>
      </c>
      <c r="AH56" s="333">
        <v>1.8</v>
      </c>
      <c r="AI56" s="327"/>
      <c r="AJ56" s="327"/>
    </row>
    <row r="57" spans="1:36">
      <c r="A57" s="347" t="e">
        <f>VLOOKUP(B57,Data!E:E,1,0)</f>
        <v>#N/A</v>
      </c>
      <c r="B57" s="327">
        <v>51831</v>
      </c>
      <c r="C57" s="327" t="s">
        <v>687</v>
      </c>
      <c r="D57" s="347" t="e">
        <f>VLOOKUP(I57,PSO!$A$3:$A$74,1,0)</f>
        <v>#N/A</v>
      </c>
      <c r="E57" s="347" t="str">
        <f>VLOOKUP(I57,SWEPCO!$A$3:$A$205,1,0)</f>
        <v>TP2017012</v>
      </c>
      <c r="F57" s="347" t="e">
        <f>VLOOKUP(I57,#REF!,1,0)</f>
        <v>#REF!</v>
      </c>
      <c r="G57" s="347" t="s">
        <v>1720</v>
      </c>
      <c r="H57" s="347"/>
      <c r="I57" s="327" t="s">
        <v>824</v>
      </c>
      <c r="J57" s="327">
        <v>200446</v>
      </c>
      <c r="K57" s="327">
        <v>31186</v>
      </c>
      <c r="L57" s="327" t="s">
        <v>1425</v>
      </c>
      <c r="M57" s="327" t="s">
        <v>1668</v>
      </c>
      <c r="N57" s="327" t="s">
        <v>1669</v>
      </c>
      <c r="O57" s="327" t="s">
        <v>1421</v>
      </c>
      <c r="P57" s="328">
        <f>_xlfn.IFNA(VLOOKUP($B57,'Q2 2019 Initial PTP'!$F$1:$L$59,7,0),"Not Found in Future")</f>
        <v>43447</v>
      </c>
      <c r="Q57" s="345">
        <v>43435</v>
      </c>
      <c r="R57" s="328">
        <v>43435</v>
      </c>
      <c r="S57" s="328">
        <v>42867</v>
      </c>
      <c r="T57" s="327" t="s">
        <v>1565</v>
      </c>
      <c r="U57" s="329">
        <v>1298048</v>
      </c>
      <c r="V57" s="330">
        <v>2017</v>
      </c>
      <c r="W57" s="331">
        <v>1330499</v>
      </c>
      <c r="X57" s="332">
        <v>1917591</v>
      </c>
      <c r="Y57" s="331"/>
      <c r="Z57" s="331"/>
      <c r="AA57" s="327" t="s">
        <v>1393</v>
      </c>
      <c r="AB57" s="327"/>
      <c r="AC57" s="327"/>
      <c r="AD57" s="327"/>
      <c r="AE57" s="327"/>
      <c r="AF57" s="333" t="s">
        <v>1670</v>
      </c>
      <c r="AG57" s="330">
        <v>138</v>
      </c>
      <c r="AH57" s="333"/>
      <c r="AI57" s="327"/>
      <c r="AJ57" s="327"/>
    </row>
    <row r="58" spans="1:36">
      <c r="A58" s="347" t="e">
        <f>VLOOKUP(B58,Data!E:E,1,0)</f>
        <v>#N/A</v>
      </c>
      <c r="B58" s="327">
        <v>71945</v>
      </c>
      <c r="C58" s="327" t="s">
        <v>687</v>
      </c>
      <c r="D58" s="347" t="str">
        <f>VLOOKUP(I58,PSO!$A$3:$A$74,1,0)</f>
        <v>TP2017016</v>
      </c>
      <c r="E58" s="347" t="e">
        <f>VLOOKUP(I58,SWEPCO!$A$3:$A$205,1,0)</f>
        <v>#N/A</v>
      </c>
      <c r="F58" s="347" t="e">
        <f>VLOOKUP(I58,#REF!,1,0)</f>
        <v>#REF!</v>
      </c>
      <c r="G58" s="349" t="s">
        <v>1719</v>
      </c>
      <c r="H58" s="349" t="s">
        <v>1726</v>
      </c>
      <c r="I58" s="327" t="s">
        <v>1671</v>
      </c>
      <c r="J58" s="327">
        <v>200446</v>
      </c>
      <c r="K58" s="327">
        <v>41233</v>
      </c>
      <c r="L58" s="327" t="s">
        <v>1425</v>
      </c>
      <c r="M58" s="327" t="s">
        <v>1672</v>
      </c>
      <c r="N58" s="327" t="s">
        <v>1673</v>
      </c>
      <c r="O58" s="327" t="s">
        <v>1421</v>
      </c>
      <c r="P58" s="328">
        <f>_xlfn.IFNA(VLOOKUP($B58,'Q2 2019 Initial PTP'!$F$1:$L$59,7,0),"Not Found in Future")</f>
        <v>43617</v>
      </c>
      <c r="Q58" s="345">
        <v>43617</v>
      </c>
      <c r="R58" s="328">
        <v>43252</v>
      </c>
      <c r="S58" s="328">
        <v>42867</v>
      </c>
      <c r="T58" s="327" t="s">
        <v>1565</v>
      </c>
      <c r="U58" s="329">
        <v>5714095</v>
      </c>
      <c r="V58" s="330">
        <v>2017</v>
      </c>
      <c r="W58" s="331">
        <v>5856947</v>
      </c>
      <c r="X58" s="332">
        <v>5714095</v>
      </c>
      <c r="Y58" s="331"/>
      <c r="Z58" s="331"/>
      <c r="AA58" s="327" t="s">
        <v>1394</v>
      </c>
      <c r="AB58" s="327">
        <v>509786</v>
      </c>
      <c r="AC58" s="327" t="s">
        <v>1470</v>
      </c>
      <c r="AD58" s="327">
        <v>509804</v>
      </c>
      <c r="AE58" s="327" t="s">
        <v>1674</v>
      </c>
      <c r="AF58" s="333" t="s">
        <v>1675</v>
      </c>
      <c r="AG58" s="330">
        <v>138</v>
      </c>
      <c r="AH58" s="333"/>
      <c r="AI58" s="327">
        <v>7.13</v>
      </c>
      <c r="AJ58" s="327"/>
    </row>
    <row r="59" spans="1:36" ht="185.25">
      <c r="A59" s="347" t="e">
        <f>VLOOKUP(B59,Data!E:E,1,0)</f>
        <v>#N/A</v>
      </c>
      <c r="B59" s="327">
        <v>82137</v>
      </c>
      <c r="C59" s="327"/>
      <c r="D59" s="347" t="e">
        <f>VLOOKUP(I59,PSO!$A$3:$A$74,1,0)</f>
        <v>#N/A</v>
      </c>
      <c r="E59" s="347" t="e">
        <f>VLOOKUP(I59,SWEPCO!$A$3:$A$205,1,0)</f>
        <v>#N/A</v>
      </c>
      <c r="F59" s="347" t="e">
        <f>VLOOKUP(I59,#REF!,1,0)</f>
        <v>#REF!</v>
      </c>
      <c r="G59" s="349" t="s">
        <v>1719</v>
      </c>
      <c r="H59" s="347" t="s">
        <v>1724</v>
      </c>
      <c r="I59" s="327" t="s">
        <v>1703</v>
      </c>
      <c r="J59" s="327"/>
      <c r="K59" s="334">
        <v>51337</v>
      </c>
      <c r="L59" s="334" t="s">
        <v>1425</v>
      </c>
      <c r="M59" s="334" t="s">
        <v>1704</v>
      </c>
      <c r="N59" s="334" t="s">
        <v>1705</v>
      </c>
      <c r="O59" s="334" t="s">
        <v>1592</v>
      </c>
      <c r="P59" s="328">
        <f>_xlfn.IFNA(VLOOKUP($B59,'Q2 2019 Initial PTP'!$F$1:$L$59,7,0),"Not Found in Future")</f>
        <v>43511</v>
      </c>
      <c r="Q59" s="345">
        <v>43511</v>
      </c>
      <c r="R59" s="335"/>
      <c r="S59" s="335"/>
      <c r="T59" s="334"/>
      <c r="U59" s="336"/>
      <c r="V59" s="337"/>
      <c r="W59" s="338"/>
      <c r="X59" s="339">
        <v>700000</v>
      </c>
      <c r="Y59" s="338"/>
      <c r="Z59" s="338"/>
      <c r="AA59" s="334" t="s">
        <v>1393</v>
      </c>
      <c r="AB59" s="334"/>
      <c r="AC59" s="334"/>
      <c r="AD59" s="334"/>
      <c r="AE59" s="334"/>
      <c r="AF59" s="340" t="s">
        <v>1706</v>
      </c>
      <c r="AG59" s="337"/>
      <c r="AH59" s="340"/>
      <c r="AI59" s="334"/>
      <c r="AJ59" s="334"/>
    </row>
    <row r="60" spans="1:36" ht="156.75">
      <c r="A60" s="347" t="e">
        <f>VLOOKUP(B60,Data!E:E,1,0)</f>
        <v>#N/A</v>
      </c>
      <c r="B60" s="327">
        <v>82138</v>
      </c>
      <c r="C60" s="327"/>
      <c r="D60" s="347" t="e">
        <f>VLOOKUP(I60,PSO!$A$3:$A$74,1,0)</f>
        <v>#N/A</v>
      </c>
      <c r="E60" s="347" t="e">
        <f>VLOOKUP(I60,SWEPCO!$A$3:$A$205,1,0)</f>
        <v>#N/A</v>
      </c>
      <c r="F60" s="347" t="e">
        <f>VLOOKUP(I60,#REF!,1,0)</f>
        <v>#REF!</v>
      </c>
      <c r="G60" s="349" t="s">
        <v>1719</v>
      </c>
      <c r="H60" s="347" t="s">
        <v>1724</v>
      </c>
      <c r="I60" s="327" t="s">
        <v>1703</v>
      </c>
      <c r="J60" s="327"/>
      <c r="K60" s="334">
        <v>51337</v>
      </c>
      <c r="L60" s="334" t="s">
        <v>1425</v>
      </c>
      <c r="M60" s="334" t="s">
        <v>1704</v>
      </c>
      <c r="N60" s="334" t="s">
        <v>1707</v>
      </c>
      <c r="O60" s="334" t="s">
        <v>1592</v>
      </c>
      <c r="P60" s="328">
        <f>_xlfn.IFNA(VLOOKUP($B60,'Q2 2019 Initial PTP'!$F$1:$L$59,7,0),"Not Found in Future")</f>
        <v>43555</v>
      </c>
      <c r="Q60" s="345">
        <v>43555</v>
      </c>
      <c r="R60" s="335"/>
      <c r="S60" s="335"/>
      <c r="T60" s="334"/>
      <c r="U60" s="336"/>
      <c r="V60" s="337"/>
      <c r="W60" s="338"/>
      <c r="X60" s="339">
        <v>8700000</v>
      </c>
      <c r="Y60" s="338"/>
      <c r="Z60" s="338"/>
      <c r="AA60" s="334" t="s">
        <v>1393</v>
      </c>
      <c r="AB60" s="334"/>
      <c r="AC60" s="334"/>
      <c r="AD60" s="334"/>
      <c r="AE60" s="334"/>
      <c r="AF60" s="340" t="s">
        <v>1708</v>
      </c>
      <c r="AG60" s="337"/>
      <c r="AH60" s="340"/>
      <c r="AI60" s="334"/>
      <c r="AJ60" s="334"/>
    </row>
    <row r="61" spans="1:36">
      <c r="A61" s="347">
        <f>VLOOKUP(B61,Data!E:E,1,0)</f>
        <v>10001</v>
      </c>
      <c r="B61" s="327">
        <v>10001</v>
      </c>
      <c r="C61" s="327"/>
      <c r="D61" s="347" t="e">
        <f>VLOOKUP(I61,PSO!$A$3:$A$74,1,0)</f>
        <v>#N/A</v>
      </c>
      <c r="E61" s="347" t="e">
        <f>VLOOKUP(I61,SWEPCO!$A$3:$A$205,1,0)</f>
        <v>#N/A</v>
      </c>
      <c r="F61" s="347" t="e">
        <f>VLOOKUP(I61,#REF!,1,0)</f>
        <v>#REF!</v>
      </c>
      <c r="G61" s="349" t="s">
        <v>1719</v>
      </c>
      <c r="H61" s="347" t="s">
        <v>1722</v>
      </c>
      <c r="I61" s="327"/>
      <c r="J61" s="327">
        <v>19999</v>
      </c>
      <c r="K61" s="327">
        <v>1</v>
      </c>
      <c r="L61" s="327" t="s">
        <v>1425</v>
      </c>
      <c r="M61" s="327" t="s">
        <v>1709</v>
      </c>
      <c r="N61" s="327" t="s">
        <v>1710</v>
      </c>
      <c r="O61" s="327" t="s">
        <v>1421</v>
      </c>
      <c r="P61" s="328" t="str">
        <f>_xlfn.IFNA(VLOOKUP($B61,'Q2 2019 Initial PTP'!$F$1:$L$59,7,0),"Not Found in Future")</f>
        <v>Not Found in Future</v>
      </c>
      <c r="Q61" s="345">
        <v>39234</v>
      </c>
      <c r="R61" s="328">
        <v>39600</v>
      </c>
      <c r="S61" s="328">
        <v>39115</v>
      </c>
      <c r="T61" s="327" t="s">
        <v>496</v>
      </c>
      <c r="U61" s="329"/>
      <c r="V61" s="330"/>
      <c r="W61" s="331"/>
      <c r="X61" s="332">
        <v>5174095</v>
      </c>
      <c r="Y61" s="331">
        <v>0</v>
      </c>
      <c r="Z61" s="331" t="s">
        <v>1449</v>
      </c>
      <c r="AA61" s="327" t="s">
        <v>1392</v>
      </c>
      <c r="AB61" s="327">
        <v>508053</v>
      </c>
      <c r="AC61" s="327" t="s">
        <v>1711</v>
      </c>
      <c r="AD61" s="327">
        <v>508061</v>
      </c>
      <c r="AE61" s="327" t="s">
        <v>1712</v>
      </c>
      <c r="AF61" s="333" t="s">
        <v>197</v>
      </c>
      <c r="AG61" s="330">
        <v>69</v>
      </c>
      <c r="AH61" s="333"/>
      <c r="AI61" s="327"/>
      <c r="AJ61" s="327"/>
    </row>
  </sheetData>
  <autoFilter ref="A1:AJ61" xr:uid="{00000000-0009-0000-0000-000009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F234"/>
  <sheetViews>
    <sheetView zoomScale="90" zoomScaleNormal="90" workbookViewId="0">
      <pane xSplit="8" ySplit="3" topLeftCell="I193" activePane="bottomRight" state="frozen"/>
      <selection activeCell="A62" sqref="A62"/>
      <selection pane="topRight" activeCell="A62" sqref="A62"/>
      <selection pane="bottomLeft" activeCell="A62" sqref="A62"/>
      <selection pane="bottomRight" activeCell="BT200" sqref="BT200"/>
    </sheetView>
  </sheetViews>
  <sheetFormatPr defaultColWidth="9.140625" defaultRowHeight="12.75"/>
  <cols>
    <col min="1" max="1" width="12" style="2" bestFit="1" customWidth="1"/>
    <col min="2" max="2" width="12.5703125" style="311" customWidth="1"/>
    <col min="3" max="3" width="6.42578125" style="25" bestFit="1" customWidth="1"/>
    <col min="4" max="6" width="8.42578125" style="25" customWidth="1"/>
    <col min="7" max="7" width="13.5703125" style="25" customWidth="1"/>
    <col min="8" max="8" width="33.140625" style="25" customWidth="1"/>
    <col min="9" max="9" width="12.85546875" style="25" hidden="1" customWidth="1"/>
    <col min="10" max="11" width="12.5703125" style="25" hidden="1" customWidth="1"/>
    <col min="12" max="12" width="10.42578125" style="25" hidden="1" customWidth="1"/>
    <col min="13" max="13" width="12.42578125" style="25" hidden="1" customWidth="1"/>
    <col min="14" max="15" width="11.85546875" style="25" hidden="1" customWidth="1"/>
    <col min="16" max="16" width="11.5703125" style="25" hidden="1" customWidth="1"/>
    <col min="17" max="17" width="12.42578125" style="25" hidden="1" customWidth="1"/>
    <col min="18" max="18" width="11.85546875" style="25" hidden="1" customWidth="1"/>
    <col min="19" max="19" width="15.42578125" style="25" hidden="1" customWidth="1"/>
    <col min="20" max="23" width="12.5703125" style="25" hidden="1" customWidth="1"/>
    <col min="24" max="24" width="15.5703125" style="25" hidden="1" customWidth="1"/>
    <col min="25" max="62" width="12.5703125" style="25" hidden="1" customWidth="1"/>
    <col min="63" max="80" width="12.5703125" style="25" customWidth="1"/>
    <col min="81" max="81" width="1.5703125" style="25" customWidth="1"/>
    <col min="82" max="82" width="32.42578125" style="2" customWidth="1"/>
    <col min="83" max="83" width="18.5703125" style="21" bestFit="1" customWidth="1"/>
    <col min="84" max="16384" width="9.140625" style="25"/>
  </cols>
  <sheetData>
    <row r="1" spans="1:83" ht="17.25" customHeight="1">
      <c r="C1" s="675" t="s">
        <v>0</v>
      </c>
      <c r="D1" s="657" t="s">
        <v>1</v>
      </c>
      <c r="E1" s="657" t="s">
        <v>2</v>
      </c>
      <c r="F1" s="657" t="s">
        <v>3</v>
      </c>
      <c r="G1" s="657" t="s">
        <v>4</v>
      </c>
      <c r="H1" s="667" t="s">
        <v>5</v>
      </c>
      <c r="I1" s="681" t="s">
        <v>399</v>
      </c>
      <c r="J1" s="681"/>
      <c r="K1" s="681"/>
      <c r="L1" s="681"/>
      <c r="M1" s="681"/>
      <c r="N1" s="681"/>
      <c r="O1" s="681"/>
      <c r="P1" s="681"/>
      <c r="Q1" s="681"/>
      <c r="R1" s="681"/>
      <c r="S1" s="681"/>
      <c r="T1" s="681"/>
      <c r="U1" s="681"/>
      <c r="V1" s="681"/>
      <c r="W1" s="673"/>
      <c r="X1" s="673"/>
      <c r="Y1" s="673"/>
      <c r="Z1" s="673"/>
      <c r="AA1" s="673" t="s">
        <v>411</v>
      </c>
      <c r="AB1" s="673"/>
      <c r="AC1" s="673"/>
      <c r="AD1" s="673"/>
      <c r="AE1" s="652" t="s">
        <v>411</v>
      </c>
      <c r="AF1" s="653"/>
      <c r="AG1" s="653"/>
      <c r="AH1" s="654"/>
      <c r="AI1" s="653" t="s">
        <v>411</v>
      </c>
      <c r="AJ1" s="653"/>
      <c r="AK1" s="653"/>
      <c r="AL1" s="653"/>
      <c r="AM1" s="653"/>
      <c r="AN1" s="653"/>
      <c r="AO1" s="652" t="s">
        <v>411</v>
      </c>
      <c r="AP1" s="653"/>
      <c r="AQ1" s="653"/>
      <c r="AR1" s="653"/>
      <c r="AS1" s="653"/>
      <c r="AT1" s="654"/>
      <c r="AU1" s="652" t="s">
        <v>411</v>
      </c>
      <c r="AV1" s="653"/>
      <c r="AW1" s="653"/>
      <c r="AX1" s="653"/>
      <c r="AY1" s="653"/>
      <c r="AZ1" s="652" t="s">
        <v>411</v>
      </c>
      <c r="BA1" s="653"/>
      <c r="BB1" s="653"/>
      <c r="BC1" s="653"/>
      <c r="BD1" s="653"/>
      <c r="BE1" s="653"/>
      <c r="BF1" s="652" t="s">
        <v>411</v>
      </c>
      <c r="BG1" s="653"/>
      <c r="BH1" s="653"/>
      <c r="BI1" s="653"/>
      <c r="BJ1" s="653"/>
      <c r="BK1" s="652" t="s">
        <v>411</v>
      </c>
      <c r="BL1" s="653"/>
      <c r="BM1" s="653"/>
      <c r="BN1" s="653"/>
      <c r="BO1" s="653"/>
      <c r="BP1" s="653"/>
      <c r="BQ1" s="653"/>
      <c r="BR1" s="653"/>
      <c r="BS1" s="654"/>
      <c r="BT1" s="649" t="s">
        <v>7</v>
      </c>
      <c r="BU1" s="650"/>
      <c r="BV1" s="650"/>
      <c r="BW1" s="650"/>
      <c r="BX1" s="650"/>
      <c r="BY1" s="650"/>
      <c r="BZ1" s="650"/>
      <c r="CA1" s="650"/>
      <c r="CB1" s="651"/>
      <c r="CC1" s="385"/>
      <c r="CD1" s="678" t="s">
        <v>8</v>
      </c>
    </row>
    <row r="2" spans="1:83" ht="17.25" customHeight="1">
      <c r="C2" s="676"/>
      <c r="D2" s="658"/>
      <c r="E2" s="658"/>
      <c r="F2" s="658"/>
      <c r="G2" s="658"/>
      <c r="H2" s="668"/>
      <c r="I2" s="65" t="s">
        <v>9</v>
      </c>
      <c r="J2" s="66" t="s">
        <v>10</v>
      </c>
      <c r="K2" s="67"/>
      <c r="L2" s="2"/>
      <c r="M2" s="69" t="s">
        <v>11</v>
      </c>
      <c r="N2" s="67"/>
      <c r="O2" s="35"/>
      <c r="P2" s="69" t="s">
        <v>12</v>
      </c>
      <c r="Q2" s="67"/>
      <c r="R2" s="35"/>
      <c r="S2" s="66" t="s">
        <v>13</v>
      </c>
      <c r="T2" s="67"/>
      <c r="U2" s="2"/>
      <c r="V2" s="2"/>
      <c r="W2" s="66" t="s">
        <v>14</v>
      </c>
      <c r="X2" s="67"/>
      <c r="Y2" s="2"/>
      <c r="Z2" s="2"/>
      <c r="AA2" s="66" t="s">
        <v>15</v>
      </c>
      <c r="AB2" s="67"/>
      <c r="AC2" s="2"/>
      <c r="AD2" s="2"/>
      <c r="AE2" s="118" t="s">
        <v>16</v>
      </c>
      <c r="AF2" s="64"/>
      <c r="AG2" s="2"/>
      <c r="AH2" s="1"/>
      <c r="AI2" s="381" t="s">
        <v>423</v>
      </c>
      <c r="AJ2" s="64"/>
      <c r="AK2" s="64"/>
      <c r="AL2" s="64"/>
      <c r="AM2" s="2"/>
      <c r="AN2" s="2"/>
      <c r="AO2" s="118" t="s">
        <v>1683</v>
      </c>
      <c r="AP2" s="64"/>
      <c r="AQ2" s="321"/>
      <c r="AR2" s="321"/>
      <c r="AS2" s="2"/>
      <c r="AT2" s="1"/>
      <c r="AU2" s="111" t="s">
        <v>1740</v>
      </c>
      <c r="AV2" s="320"/>
      <c r="AW2" s="320"/>
      <c r="AX2" s="2"/>
      <c r="AY2" s="1"/>
      <c r="AZ2" s="111" t="s">
        <v>1776</v>
      </c>
      <c r="BA2" s="320"/>
      <c r="BB2" s="320"/>
      <c r="BC2" s="320"/>
      <c r="BD2" s="2"/>
      <c r="BE2" s="2"/>
      <c r="BF2" s="111" t="s">
        <v>1930</v>
      </c>
      <c r="BG2" s="320"/>
      <c r="BH2" s="320"/>
      <c r="BI2" s="2"/>
      <c r="BJ2" s="2"/>
      <c r="BK2" s="111" t="s">
        <v>2007</v>
      </c>
      <c r="BL2" s="320"/>
      <c r="BM2" s="320"/>
      <c r="BN2" s="320"/>
      <c r="BO2" s="320"/>
      <c r="BP2" s="320"/>
      <c r="BQ2" s="320"/>
      <c r="BR2" s="2"/>
      <c r="BS2" s="1"/>
      <c r="BT2" s="111" t="s">
        <v>2985</v>
      </c>
      <c r="BU2" s="320"/>
      <c r="BV2" s="320"/>
      <c r="BW2" s="320"/>
      <c r="BX2" s="320"/>
      <c r="BY2" s="320"/>
      <c r="BZ2" s="320"/>
      <c r="CA2" s="2"/>
      <c r="CB2" s="1"/>
      <c r="CD2" s="679"/>
    </row>
    <row r="3" spans="1:83" ht="66" customHeight="1">
      <c r="A3" s="2" t="s">
        <v>1717</v>
      </c>
      <c r="B3" s="311" t="s">
        <v>482</v>
      </c>
      <c r="C3" s="677"/>
      <c r="D3" s="659"/>
      <c r="E3" s="659"/>
      <c r="F3" s="659"/>
      <c r="G3" s="659"/>
      <c r="H3" s="669"/>
      <c r="I3" s="384" t="s">
        <v>17</v>
      </c>
      <c r="J3" s="384" t="s">
        <v>18</v>
      </c>
      <c r="K3" s="384" t="s">
        <v>19</v>
      </c>
      <c r="L3" s="63" t="s">
        <v>398</v>
      </c>
      <c r="M3" s="384" t="s">
        <v>21</v>
      </c>
      <c r="N3" s="384" t="s">
        <v>22</v>
      </c>
      <c r="O3" s="384" t="s">
        <v>23</v>
      </c>
      <c r="P3" s="384" t="s">
        <v>24</v>
      </c>
      <c r="Q3" s="384" t="s">
        <v>25</v>
      </c>
      <c r="R3" s="384" t="s">
        <v>26</v>
      </c>
      <c r="S3" s="384" t="s">
        <v>27</v>
      </c>
      <c r="T3" s="384" t="s">
        <v>28</v>
      </c>
      <c r="U3" s="384" t="s">
        <v>29</v>
      </c>
      <c r="V3" s="384" t="s">
        <v>30</v>
      </c>
      <c r="W3" s="384" t="s">
        <v>31</v>
      </c>
      <c r="X3" s="384" t="s">
        <v>32</v>
      </c>
      <c r="Y3" s="384" t="s">
        <v>33</v>
      </c>
      <c r="Z3" s="384" t="s">
        <v>34</v>
      </c>
      <c r="AA3" s="384" t="s">
        <v>35</v>
      </c>
      <c r="AB3" s="384" t="s">
        <v>36</v>
      </c>
      <c r="AC3" s="384" t="s">
        <v>37</v>
      </c>
      <c r="AD3" s="384" t="s">
        <v>38</v>
      </c>
      <c r="AE3" s="58" t="s">
        <v>426</v>
      </c>
      <c r="AF3" s="52" t="s">
        <v>429</v>
      </c>
      <c r="AG3" s="52" t="s">
        <v>39</v>
      </c>
      <c r="AH3" s="54" t="s">
        <v>40</v>
      </c>
      <c r="AI3" s="382" t="s">
        <v>427</v>
      </c>
      <c r="AJ3" s="52" t="s">
        <v>428</v>
      </c>
      <c r="AK3" s="52" t="s">
        <v>455</v>
      </c>
      <c r="AL3" s="52" t="s">
        <v>454</v>
      </c>
      <c r="AM3" s="52" t="s">
        <v>424</v>
      </c>
      <c r="AN3" s="377" t="s">
        <v>425</v>
      </c>
      <c r="AO3" s="380" t="s">
        <v>1687</v>
      </c>
      <c r="AP3" s="312" t="s">
        <v>1695</v>
      </c>
      <c r="AQ3" s="312" t="s">
        <v>1696</v>
      </c>
      <c r="AR3" s="312" t="s">
        <v>1697</v>
      </c>
      <c r="AS3" s="312" t="s">
        <v>1685</v>
      </c>
      <c r="AT3" s="54" t="s">
        <v>1686</v>
      </c>
      <c r="AU3" s="312" t="s">
        <v>1741</v>
      </c>
      <c r="AV3" s="312" t="s">
        <v>1745</v>
      </c>
      <c r="AW3" s="312" t="s">
        <v>1742</v>
      </c>
      <c r="AX3" s="312" t="s">
        <v>1743</v>
      </c>
      <c r="AY3" s="403" t="s">
        <v>1744</v>
      </c>
      <c r="AZ3" s="312" t="s">
        <v>1777</v>
      </c>
      <c r="BA3" s="312" t="s">
        <v>1936</v>
      </c>
      <c r="BB3" s="312" t="s">
        <v>1778</v>
      </c>
      <c r="BC3" s="312" t="s">
        <v>1779</v>
      </c>
      <c r="BD3" s="312" t="s">
        <v>1780</v>
      </c>
      <c r="BE3" s="604" t="s">
        <v>1781</v>
      </c>
      <c r="BF3" s="380" t="s">
        <v>1931</v>
      </c>
      <c r="BG3" s="312" t="s">
        <v>1932</v>
      </c>
      <c r="BH3" s="312" t="s">
        <v>1933</v>
      </c>
      <c r="BI3" s="312" t="s">
        <v>1934</v>
      </c>
      <c r="BJ3" s="604" t="s">
        <v>1935</v>
      </c>
      <c r="BK3" s="380" t="s">
        <v>2008</v>
      </c>
      <c r="BL3" s="312" t="s">
        <v>2979</v>
      </c>
      <c r="BM3" s="312" t="s">
        <v>2980</v>
      </c>
      <c r="BN3" s="312" t="s">
        <v>2981</v>
      </c>
      <c r="BO3" s="312" t="s">
        <v>2982</v>
      </c>
      <c r="BP3" s="312" t="s">
        <v>2015</v>
      </c>
      <c r="BQ3" s="312" t="s">
        <v>2016</v>
      </c>
      <c r="BR3" s="312" t="s">
        <v>2009</v>
      </c>
      <c r="BS3" s="403" t="s">
        <v>2010</v>
      </c>
      <c r="BT3" s="647" t="s">
        <v>2986</v>
      </c>
      <c r="BU3" s="366" t="s">
        <v>2987</v>
      </c>
      <c r="BV3" s="366" t="s">
        <v>2988</v>
      </c>
      <c r="BW3" s="366" t="s">
        <v>2989</v>
      </c>
      <c r="BX3" s="366" t="s">
        <v>2990</v>
      </c>
      <c r="BY3" s="366" t="s">
        <v>2991</v>
      </c>
      <c r="BZ3" s="366" t="s">
        <v>2992</v>
      </c>
      <c r="CA3" s="365" t="s">
        <v>2993</v>
      </c>
      <c r="CB3" s="646" t="s">
        <v>2994</v>
      </c>
      <c r="CD3" s="680"/>
      <c r="CE3" s="3"/>
    </row>
    <row r="4" spans="1:83" ht="33.75" customHeight="1">
      <c r="A4" s="2" t="str">
        <f>LEFT(B4,9)</f>
        <v>TP2007057</v>
      </c>
      <c r="B4" s="311" t="s">
        <v>547</v>
      </c>
      <c r="C4" s="61" t="s">
        <v>41</v>
      </c>
      <c r="D4" s="13" t="s">
        <v>392</v>
      </c>
      <c r="E4" s="13" t="s">
        <v>43</v>
      </c>
      <c r="F4" s="13" t="s">
        <v>43</v>
      </c>
      <c r="G4" s="33">
        <v>40148</v>
      </c>
      <c r="H4" s="101" t="s">
        <v>397</v>
      </c>
      <c r="I4" s="78">
        <v>9057179</v>
      </c>
      <c r="J4" s="32">
        <v>12134740.73</v>
      </c>
      <c r="K4" s="32">
        <v>17740954.73</v>
      </c>
      <c r="L4" s="37">
        <v>0.95877267414059064</v>
      </c>
      <c r="M4" s="11">
        <v>17671482</v>
      </c>
      <c r="N4" s="11">
        <v>17671482</v>
      </c>
      <c r="O4" s="79">
        <v>3.9313471275357337E-3</v>
      </c>
      <c r="P4" s="11">
        <v>17671482</v>
      </c>
      <c r="Q4" s="11">
        <v>17671482</v>
      </c>
      <c r="R4" s="79">
        <v>0</v>
      </c>
      <c r="S4" s="11">
        <v>17671482</v>
      </c>
      <c r="T4" s="11">
        <v>17671482</v>
      </c>
      <c r="U4" s="31">
        <v>0</v>
      </c>
      <c r="V4" s="12">
        <v>0</v>
      </c>
      <c r="W4" s="26">
        <v>17671482</v>
      </c>
      <c r="X4" s="26">
        <v>17671482</v>
      </c>
      <c r="Y4" s="31">
        <v>0</v>
      </c>
      <c r="Z4" s="12">
        <v>0</v>
      </c>
      <c r="AA4" s="47">
        <v>17671482</v>
      </c>
      <c r="AB4" s="47">
        <v>17671482</v>
      </c>
      <c r="AC4" s="31">
        <v>0</v>
      </c>
      <c r="AD4" s="12">
        <v>0</v>
      </c>
      <c r="AE4" s="55">
        <v>17671482</v>
      </c>
      <c r="AF4" s="47">
        <v>17671482</v>
      </c>
      <c r="AG4" s="31">
        <v>0</v>
      </c>
      <c r="AH4" s="34">
        <v>0</v>
      </c>
      <c r="AI4" s="47">
        <v>17671482</v>
      </c>
      <c r="AJ4" s="47">
        <v>17671482</v>
      </c>
      <c r="AK4" s="47">
        <v>17671482</v>
      </c>
      <c r="AL4" s="47">
        <v>17671482</v>
      </c>
      <c r="AM4" s="31">
        <v>0</v>
      </c>
      <c r="AN4" s="12">
        <v>0</v>
      </c>
      <c r="AO4" s="55">
        <v>17671482</v>
      </c>
      <c r="AP4" s="47">
        <v>17671482</v>
      </c>
      <c r="AQ4" s="47">
        <v>17671482</v>
      </c>
      <c r="AR4" s="47">
        <v>17671482</v>
      </c>
      <c r="AS4" s="31">
        <f>AO4/AK4-1</f>
        <v>0</v>
      </c>
      <c r="AT4" s="53">
        <f>AP4/AO4-1</f>
        <v>0</v>
      </c>
      <c r="AU4" s="55">
        <v>17671482</v>
      </c>
      <c r="AV4" s="47">
        <v>17671482</v>
      </c>
      <c r="AW4" s="47">
        <v>17671482</v>
      </c>
      <c r="AX4" s="31">
        <f>AU4/AQ4-1</f>
        <v>0</v>
      </c>
      <c r="AY4" s="53">
        <f>AR4/AU4-1</f>
        <v>0</v>
      </c>
      <c r="AZ4" s="55">
        <v>17671482</v>
      </c>
      <c r="BA4" s="47">
        <v>17671482</v>
      </c>
      <c r="BB4" s="47">
        <v>17671482</v>
      </c>
      <c r="BC4" s="47">
        <v>17671482</v>
      </c>
      <c r="BD4" s="31">
        <f>AZ4/AV4-1</f>
        <v>0</v>
      </c>
      <c r="BE4" s="31">
        <f>BA4/AZ4-1</f>
        <v>0</v>
      </c>
      <c r="BF4" s="55">
        <v>17671482</v>
      </c>
      <c r="BG4" s="47">
        <v>17671482</v>
      </c>
      <c r="BH4" s="47">
        <v>17671482</v>
      </c>
      <c r="BI4" s="31">
        <f>BF4/BB4-1</f>
        <v>0</v>
      </c>
      <c r="BJ4" s="31">
        <f>BG4/BF4-1</f>
        <v>0</v>
      </c>
      <c r="BK4" s="55">
        <v>17671482</v>
      </c>
      <c r="BL4" s="542"/>
      <c r="BM4" s="542"/>
      <c r="BN4" s="51">
        <v>17671482</v>
      </c>
      <c r="BO4" s="51">
        <v>17671482</v>
      </c>
      <c r="BP4" s="51">
        <v>17671482</v>
      </c>
      <c r="BQ4" s="51">
        <v>17671482</v>
      </c>
      <c r="BR4" s="31">
        <f>IFERROR(BK4/BG4-1,"N/A")</f>
        <v>0</v>
      </c>
      <c r="BS4" s="609">
        <f>IFERROR(BP4/BK4-1,"N/A")</f>
        <v>0</v>
      </c>
      <c r="BT4" s="55">
        <v>17671482</v>
      </c>
      <c r="BU4" s="542"/>
      <c r="BV4" s="542"/>
      <c r="BW4" s="542"/>
      <c r="BX4" s="542"/>
      <c r="BY4" s="542"/>
      <c r="BZ4" s="542"/>
      <c r="CA4" s="31">
        <f>IFERROR(BT4/BP4-1,"N/A")</f>
        <v>0</v>
      </c>
      <c r="CB4" s="609">
        <f>IFERROR(BY4/BT4-1,"N/A")</f>
        <v>-1</v>
      </c>
      <c r="CD4" s="114"/>
      <c r="CE4" s="27"/>
    </row>
    <row r="5" spans="1:83" ht="33.75" customHeight="1">
      <c r="A5" s="2" t="str">
        <f t="shared" ref="A5:A68" si="0">LEFT(B5,9)</f>
        <v/>
      </c>
      <c r="C5" s="409" t="s">
        <v>45</v>
      </c>
      <c r="D5" s="15" t="s">
        <v>392</v>
      </c>
      <c r="E5" s="15">
        <v>108</v>
      </c>
      <c r="F5" s="15">
        <v>10441</v>
      </c>
      <c r="G5" s="33"/>
      <c r="H5" s="101" t="s">
        <v>396</v>
      </c>
      <c r="I5" s="78"/>
      <c r="J5" s="32"/>
      <c r="K5" s="32"/>
      <c r="L5" s="37"/>
      <c r="M5" s="11"/>
      <c r="N5" s="11"/>
      <c r="O5" s="79"/>
      <c r="P5" s="11"/>
      <c r="Q5" s="11"/>
      <c r="R5" s="79"/>
      <c r="S5" s="11"/>
      <c r="T5" s="11"/>
      <c r="U5" s="31"/>
      <c r="V5" s="12"/>
      <c r="W5" s="26"/>
      <c r="X5" s="26"/>
      <c r="Y5" s="31"/>
      <c r="Z5" s="12"/>
      <c r="AA5" s="47">
        <v>2619131</v>
      </c>
      <c r="AB5" s="47">
        <v>2619131</v>
      </c>
      <c r="AC5" s="31"/>
      <c r="AD5" s="12"/>
      <c r="AE5" s="55">
        <v>2619131</v>
      </c>
      <c r="AF5" s="47">
        <v>2619131</v>
      </c>
      <c r="AG5" s="31"/>
      <c r="AH5" s="34"/>
      <c r="AI5" s="47">
        <v>2619131</v>
      </c>
      <c r="AJ5" s="47">
        <v>2619131</v>
      </c>
      <c r="AK5" s="47">
        <v>2619131</v>
      </c>
      <c r="AL5" s="47">
        <v>2619131</v>
      </c>
      <c r="AM5" s="31"/>
      <c r="AN5" s="12"/>
      <c r="AO5" s="55">
        <v>2619131</v>
      </c>
      <c r="AP5" s="47">
        <v>2619131</v>
      </c>
      <c r="AQ5" s="47">
        <v>2619131</v>
      </c>
      <c r="AR5" s="47">
        <v>2619131</v>
      </c>
      <c r="AS5" s="31"/>
      <c r="AT5" s="34"/>
      <c r="AU5" s="55">
        <v>2619131</v>
      </c>
      <c r="AV5" s="47">
        <v>2619131</v>
      </c>
      <c r="AW5" s="47">
        <v>2619131</v>
      </c>
      <c r="AX5" s="31"/>
      <c r="AY5" s="34"/>
      <c r="AZ5" s="55">
        <v>2619131</v>
      </c>
      <c r="BA5" s="47">
        <v>2619131</v>
      </c>
      <c r="BB5" s="47">
        <v>2619131</v>
      </c>
      <c r="BC5" s="47">
        <v>2619131</v>
      </c>
      <c r="BD5" s="31"/>
      <c r="BE5" s="12"/>
      <c r="BF5" s="55">
        <v>2619131</v>
      </c>
      <c r="BG5" s="47">
        <v>2619131</v>
      </c>
      <c r="BH5" s="47">
        <v>2619131</v>
      </c>
      <c r="BI5" s="31"/>
      <c r="BJ5" s="31"/>
      <c r="BK5" s="55">
        <v>2619131</v>
      </c>
      <c r="BL5" s="542"/>
      <c r="BM5" s="542"/>
      <c r="BN5" s="51">
        <v>2619131</v>
      </c>
      <c r="BO5" s="51">
        <v>2619131</v>
      </c>
      <c r="BP5" s="51">
        <v>2619131</v>
      </c>
      <c r="BQ5" s="51">
        <v>2619131</v>
      </c>
      <c r="BR5" s="31"/>
      <c r="BS5" s="53"/>
      <c r="BT5" s="55">
        <v>2619131</v>
      </c>
      <c r="BU5" s="542"/>
      <c r="BV5" s="542"/>
      <c r="BW5" s="542"/>
      <c r="BX5" s="542"/>
      <c r="BY5" s="542"/>
      <c r="BZ5" s="542"/>
      <c r="CA5" s="31"/>
      <c r="CB5" s="53"/>
      <c r="CD5" s="114"/>
      <c r="CE5" s="27"/>
    </row>
    <row r="6" spans="1:83" ht="33.75" customHeight="1">
      <c r="A6" s="2" t="str">
        <f t="shared" si="0"/>
        <v/>
      </c>
      <c r="C6" s="409" t="s">
        <v>45</v>
      </c>
      <c r="D6" s="15" t="s">
        <v>392</v>
      </c>
      <c r="E6" s="15">
        <v>507</v>
      </c>
      <c r="F6" s="15">
        <v>10652</v>
      </c>
      <c r="G6" s="33"/>
      <c r="H6" s="101" t="s">
        <v>395</v>
      </c>
      <c r="I6" s="78"/>
      <c r="J6" s="32"/>
      <c r="K6" s="32"/>
      <c r="L6" s="37"/>
      <c r="M6" s="11"/>
      <c r="N6" s="11"/>
      <c r="O6" s="79"/>
      <c r="P6" s="11"/>
      <c r="Q6" s="11"/>
      <c r="R6" s="79"/>
      <c r="S6" s="11"/>
      <c r="T6" s="11"/>
      <c r="U6" s="31"/>
      <c r="V6" s="12"/>
      <c r="W6" s="26"/>
      <c r="X6" s="26"/>
      <c r="Y6" s="31"/>
      <c r="Z6" s="12"/>
      <c r="AA6" s="47">
        <v>5576975</v>
      </c>
      <c r="AB6" s="47">
        <v>5576975</v>
      </c>
      <c r="AC6" s="31"/>
      <c r="AD6" s="12"/>
      <c r="AE6" s="55">
        <v>5576975</v>
      </c>
      <c r="AF6" s="47">
        <v>5576975</v>
      </c>
      <c r="AG6" s="31"/>
      <c r="AH6" s="34"/>
      <c r="AI6" s="47">
        <v>5576975</v>
      </c>
      <c r="AJ6" s="47">
        <v>5576975</v>
      </c>
      <c r="AK6" s="47">
        <v>5576975</v>
      </c>
      <c r="AL6" s="47">
        <v>5576975</v>
      </c>
      <c r="AM6" s="31"/>
      <c r="AN6" s="12"/>
      <c r="AO6" s="55">
        <v>5576975</v>
      </c>
      <c r="AP6" s="47">
        <v>5576975</v>
      </c>
      <c r="AQ6" s="47">
        <v>5576975</v>
      </c>
      <c r="AR6" s="47">
        <v>5576975</v>
      </c>
      <c r="AS6" s="31"/>
      <c r="AT6" s="34"/>
      <c r="AU6" s="55">
        <v>5576975</v>
      </c>
      <c r="AV6" s="47">
        <v>5576975</v>
      </c>
      <c r="AW6" s="47">
        <v>5576975</v>
      </c>
      <c r="AX6" s="31"/>
      <c r="AY6" s="34"/>
      <c r="AZ6" s="55">
        <v>5576975</v>
      </c>
      <c r="BA6" s="47">
        <v>5576975</v>
      </c>
      <c r="BB6" s="47">
        <v>5576975</v>
      </c>
      <c r="BC6" s="47">
        <v>5576975</v>
      </c>
      <c r="BD6" s="31"/>
      <c r="BE6" s="12"/>
      <c r="BF6" s="55">
        <v>5576975</v>
      </c>
      <c r="BG6" s="47">
        <v>5576975</v>
      </c>
      <c r="BH6" s="47">
        <v>5576975</v>
      </c>
      <c r="BI6" s="31"/>
      <c r="BJ6" s="31"/>
      <c r="BK6" s="55">
        <v>5576975</v>
      </c>
      <c r="BL6" s="542"/>
      <c r="BM6" s="542"/>
      <c r="BN6" s="51">
        <v>5576975</v>
      </c>
      <c r="BO6" s="51">
        <v>5576975</v>
      </c>
      <c r="BP6" s="51">
        <v>5576975</v>
      </c>
      <c r="BQ6" s="51">
        <v>5576975</v>
      </c>
      <c r="BR6" s="31"/>
      <c r="BS6" s="53"/>
      <c r="BT6" s="55">
        <v>5576975</v>
      </c>
      <c r="BU6" s="542"/>
      <c r="BV6" s="542"/>
      <c r="BW6" s="542"/>
      <c r="BX6" s="542"/>
      <c r="BY6" s="542"/>
      <c r="BZ6" s="542"/>
      <c r="CA6" s="31"/>
      <c r="CB6" s="53"/>
      <c r="CD6" s="114"/>
      <c r="CE6" s="27"/>
    </row>
    <row r="7" spans="1:83" ht="33.75" customHeight="1">
      <c r="A7" s="2" t="str">
        <f t="shared" si="0"/>
        <v/>
      </c>
      <c r="C7" s="409" t="s">
        <v>45</v>
      </c>
      <c r="D7" s="15" t="s">
        <v>392</v>
      </c>
      <c r="E7" s="15">
        <v>30144</v>
      </c>
      <c r="F7" s="15">
        <v>50152</v>
      </c>
      <c r="G7" s="33"/>
      <c r="H7" s="101" t="s">
        <v>391</v>
      </c>
      <c r="I7" s="78"/>
      <c r="J7" s="32"/>
      <c r="K7" s="32"/>
      <c r="L7" s="37"/>
      <c r="M7" s="11"/>
      <c r="N7" s="11"/>
      <c r="O7" s="79"/>
      <c r="P7" s="11"/>
      <c r="Q7" s="11"/>
      <c r="R7" s="79"/>
      <c r="S7" s="11"/>
      <c r="T7" s="11"/>
      <c r="U7" s="31"/>
      <c r="V7" s="12"/>
      <c r="W7" s="26"/>
      <c r="X7" s="26"/>
      <c r="Y7" s="31"/>
      <c r="Z7" s="12"/>
      <c r="AA7" s="47">
        <v>0</v>
      </c>
      <c r="AB7" s="47">
        <v>0</v>
      </c>
      <c r="AC7" s="31"/>
      <c r="AD7" s="12"/>
      <c r="AE7" s="55">
        <v>0</v>
      </c>
      <c r="AF7" s="47">
        <v>0</v>
      </c>
      <c r="AG7" s="31"/>
      <c r="AH7" s="34"/>
      <c r="AI7" s="47">
        <v>0</v>
      </c>
      <c r="AJ7" s="47">
        <v>0</v>
      </c>
      <c r="AK7" s="47">
        <v>0</v>
      </c>
      <c r="AL7" s="47">
        <v>0</v>
      </c>
      <c r="AM7" s="31"/>
      <c r="AN7" s="12"/>
      <c r="AO7" s="55">
        <v>0</v>
      </c>
      <c r="AP7" s="47">
        <v>0</v>
      </c>
      <c r="AQ7" s="47">
        <v>0</v>
      </c>
      <c r="AR7" s="47">
        <v>0</v>
      </c>
      <c r="AS7" s="31"/>
      <c r="AT7" s="34"/>
      <c r="AU7" s="55">
        <v>0</v>
      </c>
      <c r="AV7" s="47">
        <v>0</v>
      </c>
      <c r="AW7" s="47">
        <v>0</v>
      </c>
      <c r="AX7" s="31"/>
      <c r="AY7" s="34"/>
      <c r="AZ7" s="55">
        <v>0</v>
      </c>
      <c r="BA7" s="47">
        <v>0</v>
      </c>
      <c r="BB7" s="47">
        <v>0</v>
      </c>
      <c r="BC7" s="47">
        <v>0</v>
      </c>
      <c r="BD7" s="31"/>
      <c r="BE7" s="12"/>
      <c r="BF7" s="55">
        <v>0</v>
      </c>
      <c r="BG7" s="47">
        <v>0</v>
      </c>
      <c r="BH7" s="47">
        <v>0</v>
      </c>
      <c r="BI7" s="31"/>
      <c r="BJ7" s="31"/>
      <c r="BK7" s="55">
        <v>0</v>
      </c>
      <c r="BL7" s="542"/>
      <c r="BM7" s="542"/>
      <c r="BN7" s="51">
        <v>0</v>
      </c>
      <c r="BO7" s="51">
        <v>0</v>
      </c>
      <c r="BP7" s="51">
        <v>0</v>
      </c>
      <c r="BQ7" s="51">
        <v>0</v>
      </c>
      <c r="BR7" s="31"/>
      <c r="BS7" s="53"/>
      <c r="BT7" s="55">
        <v>0</v>
      </c>
      <c r="BU7" s="542"/>
      <c r="BV7" s="542"/>
      <c r="BW7" s="542"/>
      <c r="BX7" s="542"/>
      <c r="BY7" s="542"/>
      <c r="BZ7" s="542"/>
      <c r="CA7" s="31"/>
      <c r="CB7" s="53"/>
      <c r="CD7" s="114"/>
      <c r="CE7" s="27"/>
    </row>
    <row r="8" spans="1:83" ht="33.75" customHeight="1">
      <c r="A8" s="2" t="str">
        <f t="shared" si="0"/>
        <v/>
      </c>
      <c r="C8" s="409" t="s">
        <v>45</v>
      </c>
      <c r="D8" s="15" t="s">
        <v>392</v>
      </c>
      <c r="E8" s="15">
        <v>30145</v>
      </c>
      <c r="F8" s="15">
        <v>50153</v>
      </c>
      <c r="G8" s="33"/>
      <c r="H8" s="101" t="s">
        <v>394</v>
      </c>
      <c r="I8" s="78"/>
      <c r="J8" s="32"/>
      <c r="K8" s="32"/>
      <c r="L8" s="37"/>
      <c r="M8" s="11"/>
      <c r="N8" s="11"/>
      <c r="O8" s="79"/>
      <c r="P8" s="11"/>
      <c r="Q8" s="11"/>
      <c r="R8" s="79"/>
      <c r="S8" s="11"/>
      <c r="T8" s="11"/>
      <c r="U8" s="31"/>
      <c r="V8" s="12"/>
      <c r="W8" s="26"/>
      <c r="X8" s="26"/>
      <c r="Y8" s="31"/>
      <c r="Z8" s="12"/>
      <c r="AA8" s="47">
        <v>3024110</v>
      </c>
      <c r="AB8" s="47">
        <v>3024110</v>
      </c>
      <c r="AC8" s="31"/>
      <c r="AD8" s="12"/>
      <c r="AE8" s="55">
        <v>3024110</v>
      </c>
      <c r="AF8" s="47">
        <v>3024110</v>
      </c>
      <c r="AG8" s="31"/>
      <c r="AH8" s="34"/>
      <c r="AI8" s="47">
        <v>3024110</v>
      </c>
      <c r="AJ8" s="47">
        <v>3024110</v>
      </c>
      <c r="AK8" s="47">
        <v>3024110</v>
      </c>
      <c r="AL8" s="47">
        <v>3024110</v>
      </c>
      <c r="AM8" s="31"/>
      <c r="AN8" s="12"/>
      <c r="AO8" s="55">
        <v>3024110</v>
      </c>
      <c r="AP8" s="47">
        <v>3024110</v>
      </c>
      <c r="AQ8" s="47">
        <v>3024110</v>
      </c>
      <c r="AR8" s="47">
        <v>3024110</v>
      </c>
      <c r="AS8" s="31"/>
      <c r="AT8" s="34"/>
      <c r="AU8" s="55">
        <v>3024110</v>
      </c>
      <c r="AV8" s="47">
        <v>3024110</v>
      </c>
      <c r="AW8" s="47">
        <v>3024110</v>
      </c>
      <c r="AX8" s="31"/>
      <c r="AY8" s="34"/>
      <c r="AZ8" s="55">
        <v>3024110</v>
      </c>
      <c r="BA8" s="47">
        <v>3024110</v>
      </c>
      <c r="BB8" s="47">
        <v>3024110</v>
      </c>
      <c r="BC8" s="47">
        <v>3024110</v>
      </c>
      <c r="BD8" s="31"/>
      <c r="BE8" s="12"/>
      <c r="BF8" s="55">
        <v>3024110</v>
      </c>
      <c r="BG8" s="47">
        <v>3024110</v>
      </c>
      <c r="BH8" s="47">
        <v>3024110</v>
      </c>
      <c r="BI8" s="31"/>
      <c r="BJ8" s="31"/>
      <c r="BK8" s="55">
        <v>3024110</v>
      </c>
      <c r="BL8" s="542"/>
      <c r="BM8" s="542"/>
      <c r="BN8" s="51">
        <v>3024110</v>
      </c>
      <c r="BO8" s="51">
        <v>3024110</v>
      </c>
      <c r="BP8" s="51">
        <v>3024110</v>
      </c>
      <c r="BQ8" s="51">
        <v>3024110</v>
      </c>
      <c r="BR8" s="31"/>
      <c r="BS8" s="53"/>
      <c r="BT8" s="55">
        <v>3024110</v>
      </c>
      <c r="BU8" s="542"/>
      <c r="BV8" s="542"/>
      <c r="BW8" s="542"/>
      <c r="BX8" s="542"/>
      <c r="BY8" s="542"/>
      <c r="BZ8" s="542"/>
      <c r="CA8" s="31"/>
      <c r="CB8" s="53"/>
      <c r="CD8" s="114"/>
      <c r="CE8" s="27"/>
    </row>
    <row r="9" spans="1:83" ht="33.75" customHeight="1">
      <c r="A9" s="2" t="str">
        <f t="shared" si="0"/>
        <v/>
      </c>
      <c r="C9" s="409" t="s">
        <v>45</v>
      </c>
      <c r="D9" s="15" t="s">
        <v>392</v>
      </c>
      <c r="E9" s="15">
        <v>30146</v>
      </c>
      <c r="F9" s="15">
        <v>50154</v>
      </c>
      <c r="G9" s="33"/>
      <c r="H9" s="101" t="s">
        <v>393</v>
      </c>
      <c r="I9" s="78"/>
      <c r="J9" s="32"/>
      <c r="K9" s="32"/>
      <c r="L9" s="37"/>
      <c r="M9" s="11"/>
      <c r="N9" s="11"/>
      <c r="O9" s="79"/>
      <c r="P9" s="11"/>
      <c r="Q9" s="11"/>
      <c r="R9" s="79"/>
      <c r="S9" s="11"/>
      <c r="T9" s="11"/>
      <c r="U9" s="31"/>
      <c r="V9" s="12"/>
      <c r="W9" s="26"/>
      <c r="X9" s="26"/>
      <c r="Y9" s="31"/>
      <c r="Z9" s="12"/>
      <c r="AA9" s="47">
        <v>6451266</v>
      </c>
      <c r="AB9" s="47">
        <v>6451266</v>
      </c>
      <c r="AC9" s="31"/>
      <c r="AD9" s="12"/>
      <c r="AE9" s="55">
        <v>6451266</v>
      </c>
      <c r="AF9" s="47">
        <v>6451266</v>
      </c>
      <c r="AG9" s="31"/>
      <c r="AH9" s="34"/>
      <c r="AI9" s="47">
        <v>6451266</v>
      </c>
      <c r="AJ9" s="47">
        <v>6451266</v>
      </c>
      <c r="AK9" s="47">
        <v>6451266</v>
      </c>
      <c r="AL9" s="47">
        <v>6451266</v>
      </c>
      <c r="AM9" s="31"/>
      <c r="AN9" s="12"/>
      <c r="AO9" s="55">
        <v>6451266</v>
      </c>
      <c r="AP9" s="47">
        <v>6451266</v>
      </c>
      <c r="AQ9" s="47">
        <v>6451266</v>
      </c>
      <c r="AR9" s="47">
        <v>6451266</v>
      </c>
      <c r="AS9" s="31"/>
      <c r="AT9" s="34"/>
      <c r="AU9" s="55">
        <v>6451266</v>
      </c>
      <c r="AV9" s="47">
        <v>6451266</v>
      </c>
      <c r="AW9" s="47">
        <v>6451266</v>
      </c>
      <c r="AX9" s="31"/>
      <c r="AY9" s="34"/>
      <c r="AZ9" s="55">
        <v>6451266</v>
      </c>
      <c r="BA9" s="47">
        <v>6451266</v>
      </c>
      <c r="BB9" s="47">
        <v>6451266</v>
      </c>
      <c r="BC9" s="47">
        <v>6451266</v>
      </c>
      <c r="BD9" s="31"/>
      <c r="BE9" s="12"/>
      <c r="BF9" s="55">
        <v>6451266</v>
      </c>
      <c r="BG9" s="47">
        <v>6451266</v>
      </c>
      <c r="BH9" s="47">
        <v>6451266</v>
      </c>
      <c r="BI9" s="31"/>
      <c r="BJ9" s="31"/>
      <c r="BK9" s="55">
        <v>6451266</v>
      </c>
      <c r="BL9" s="542"/>
      <c r="BM9" s="542"/>
      <c r="BN9" s="51">
        <v>6451266</v>
      </c>
      <c r="BO9" s="51">
        <v>6451266</v>
      </c>
      <c r="BP9" s="51">
        <v>6451266</v>
      </c>
      <c r="BQ9" s="51">
        <v>6451266</v>
      </c>
      <c r="BR9" s="31"/>
      <c r="BS9" s="53"/>
      <c r="BT9" s="55">
        <v>6451266</v>
      </c>
      <c r="BU9" s="542"/>
      <c r="BV9" s="542"/>
      <c r="BW9" s="542"/>
      <c r="BX9" s="542"/>
      <c r="BY9" s="542"/>
      <c r="BZ9" s="542"/>
      <c r="CA9" s="31"/>
      <c r="CB9" s="53"/>
      <c r="CD9" s="114"/>
      <c r="CE9" s="27"/>
    </row>
    <row r="10" spans="1:83" ht="33.75" customHeight="1">
      <c r="A10" s="2" t="str">
        <f t="shared" si="0"/>
        <v/>
      </c>
      <c r="C10" s="409" t="s">
        <v>45</v>
      </c>
      <c r="D10" s="15" t="s">
        <v>392</v>
      </c>
      <c r="E10" s="15">
        <v>30147</v>
      </c>
      <c r="F10" s="15">
        <v>50155</v>
      </c>
      <c r="G10" s="33"/>
      <c r="H10" s="101" t="s">
        <v>391</v>
      </c>
      <c r="I10" s="78"/>
      <c r="J10" s="32"/>
      <c r="K10" s="32"/>
      <c r="L10" s="37"/>
      <c r="M10" s="11"/>
      <c r="N10" s="11"/>
      <c r="O10" s="79"/>
      <c r="P10" s="11"/>
      <c r="Q10" s="11"/>
      <c r="R10" s="79"/>
      <c r="S10" s="11"/>
      <c r="T10" s="11"/>
      <c r="U10" s="31"/>
      <c r="V10" s="12"/>
      <c r="W10" s="26"/>
      <c r="X10" s="26"/>
      <c r="Y10" s="31"/>
      <c r="Z10" s="12"/>
      <c r="AA10" s="47">
        <v>0</v>
      </c>
      <c r="AB10" s="47">
        <v>0</v>
      </c>
      <c r="AC10" s="31"/>
      <c r="AD10" s="12"/>
      <c r="AE10" s="55">
        <v>0</v>
      </c>
      <c r="AF10" s="47">
        <v>0</v>
      </c>
      <c r="AG10" s="31"/>
      <c r="AH10" s="34"/>
      <c r="AI10" s="47">
        <v>0</v>
      </c>
      <c r="AJ10" s="47">
        <v>0</v>
      </c>
      <c r="AK10" s="47">
        <v>0</v>
      </c>
      <c r="AL10" s="47">
        <v>0</v>
      </c>
      <c r="AM10" s="31"/>
      <c r="AN10" s="12"/>
      <c r="AO10" s="55">
        <v>0</v>
      </c>
      <c r="AP10" s="47">
        <v>0</v>
      </c>
      <c r="AQ10" s="47">
        <v>0</v>
      </c>
      <c r="AR10" s="47">
        <v>0</v>
      </c>
      <c r="AS10" s="31"/>
      <c r="AT10" s="34"/>
      <c r="AU10" s="55">
        <v>0</v>
      </c>
      <c r="AV10" s="47">
        <v>0</v>
      </c>
      <c r="AW10" s="47">
        <v>0</v>
      </c>
      <c r="AX10" s="31"/>
      <c r="AY10" s="34"/>
      <c r="AZ10" s="55">
        <v>0</v>
      </c>
      <c r="BA10" s="47">
        <v>0</v>
      </c>
      <c r="BB10" s="47">
        <v>0</v>
      </c>
      <c r="BC10" s="47">
        <v>0</v>
      </c>
      <c r="BD10" s="31"/>
      <c r="BE10" s="12"/>
      <c r="BF10" s="55">
        <v>0</v>
      </c>
      <c r="BG10" s="47">
        <v>0</v>
      </c>
      <c r="BH10" s="47">
        <v>0</v>
      </c>
      <c r="BI10" s="31"/>
      <c r="BJ10" s="31"/>
      <c r="BK10" s="55">
        <v>0</v>
      </c>
      <c r="BL10" s="542"/>
      <c r="BM10" s="542"/>
      <c r="BN10" s="51">
        <v>0</v>
      </c>
      <c r="BO10" s="51">
        <v>0</v>
      </c>
      <c r="BP10" s="51">
        <v>0</v>
      </c>
      <c r="BQ10" s="51">
        <v>0</v>
      </c>
      <c r="BR10" s="31"/>
      <c r="BS10" s="53"/>
      <c r="BT10" s="55">
        <v>0</v>
      </c>
      <c r="BU10" s="542"/>
      <c r="BV10" s="542"/>
      <c r="BW10" s="542"/>
      <c r="BX10" s="542"/>
      <c r="BY10" s="542"/>
      <c r="BZ10" s="542"/>
      <c r="CA10" s="31"/>
      <c r="CB10" s="53"/>
      <c r="CD10" s="114"/>
      <c r="CE10" s="27"/>
    </row>
    <row r="11" spans="1:83" ht="33.75" customHeight="1">
      <c r="A11" s="2" t="str">
        <f t="shared" si="0"/>
        <v>TP2007060</v>
      </c>
      <c r="B11" s="311" t="s">
        <v>1013</v>
      </c>
      <c r="C11" s="61" t="s">
        <v>41</v>
      </c>
      <c r="D11" s="13" t="s">
        <v>387</v>
      </c>
      <c r="E11" s="13" t="s">
        <v>43</v>
      </c>
      <c r="F11" s="13" t="s">
        <v>43</v>
      </c>
      <c r="G11" s="33">
        <v>39814</v>
      </c>
      <c r="H11" s="101" t="s">
        <v>390</v>
      </c>
      <c r="I11" s="9">
        <v>11979500</v>
      </c>
      <c r="J11" s="32">
        <v>8402687.4800000004</v>
      </c>
      <c r="K11" s="32">
        <v>8402687.4800000004</v>
      </c>
      <c r="L11" s="37">
        <v>-0.29857778037480698</v>
      </c>
      <c r="M11" s="11">
        <v>8402687.4800000004</v>
      </c>
      <c r="N11" s="11">
        <v>8402687.4800000004</v>
      </c>
      <c r="O11" s="79">
        <v>0</v>
      </c>
      <c r="P11" s="11">
        <v>8402687.4800000004</v>
      </c>
      <c r="Q11" s="11">
        <v>8402687.4800000004</v>
      </c>
      <c r="R11" s="79">
        <v>0</v>
      </c>
      <c r="S11" s="11">
        <v>8402687.4800000004</v>
      </c>
      <c r="T11" s="11">
        <v>8402687.4800000004</v>
      </c>
      <c r="U11" s="31">
        <v>0</v>
      </c>
      <c r="V11" s="12">
        <v>0</v>
      </c>
      <c r="W11" s="26">
        <v>8402687.4800000004</v>
      </c>
      <c r="X11" s="26">
        <v>8402687.4800000004</v>
      </c>
      <c r="Y11" s="31">
        <v>0</v>
      </c>
      <c r="Z11" s="12">
        <v>0</v>
      </c>
      <c r="AA11" s="47">
        <v>8402687.4800000004</v>
      </c>
      <c r="AB11" s="47">
        <v>8402687.4800000004</v>
      </c>
      <c r="AC11" s="31">
        <v>0</v>
      </c>
      <c r="AD11" s="12">
        <v>0</v>
      </c>
      <c r="AE11" s="55">
        <v>8402687</v>
      </c>
      <c r="AF11" s="47">
        <v>8402687</v>
      </c>
      <c r="AG11" s="31">
        <v>-5.7124580843392891E-8</v>
      </c>
      <c r="AH11" s="34">
        <v>0</v>
      </c>
      <c r="AI11" s="47">
        <v>8402687</v>
      </c>
      <c r="AJ11" s="47">
        <v>8402687</v>
      </c>
      <c r="AK11" s="47">
        <v>8402687</v>
      </c>
      <c r="AL11" s="47">
        <v>8402687</v>
      </c>
      <c r="AM11" s="31">
        <v>-5.7124580843392891E-8</v>
      </c>
      <c r="AN11" s="12">
        <v>0</v>
      </c>
      <c r="AO11" s="55">
        <v>8402687</v>
      </c>
      <c r="AP11" s="47">
        <v>8402687</v>
      </c>
      <c r="AQ11" s="47">
        <v>8402687</v>
      </c>
      <c r="AR11" s="47">
        <v>8402687</v>
      </c>
      <c r="AS11" s="31">
        <f>AO11/AK11-1</f>
        <v>0</v>
      </c>
      <c r="AT11" s="53">
        <f>AP11/AO11-1</f>
        <v>0</v>
      </c>
      <c r="AU11" s="55">
        <v>8402687</v>
      </c>
      <c r="AV11" s="47">
        <v>8402687</v>
      </c>
      <c r="AW11" s="47">
        <v>8402687</v>
      </c>
      <c r="AX11" s="31">
        <f>AU11/AQ11-1</f>
        <v>0</v>
      </c>
      <c r="AY11" s="53">
        <f>AR11/AU11-1</f>
        <v>0</v>
      </c>
      <c r="AZ11" s="55">
        <v>8402687</v>
      </c>
      <c r="BA11" s="47">
        <v>8402687</v>
      </c>
      <c r="BB11" s="47">
        <v>8402687</v>
      </c>
      <c r="BC11" s="47">
        <v>8402687</v>
      </c>
      <c r="BD11" s="31">
        <f>AZ11/AV11-1</f>
        <v>0</v>
      </c>
      <c r="BE11" s="31">
        <f>BA11/AZ11-1</f>
        <v>0</v>
      </c>
      <c r="BF11" s="55">
        <v>8402687</v>
      </c>
      <c r="BG11" s="47">
        <v>8402687</v>
      </c>
      <c r="BH11" s="47">
        <v>8402687</v>
      </c>
      <c r="BI11" s="31">
        <f>BF11/BB11-1</f>
        <v>0</v>
      </c>
      <c r="BJ11" s="31">
        <f>BG11/BF11-1</f>
        <v>0</v>
      </c>
      <c r="BK11" s="55">
        <v>8402687</v>
      </c>
      <c r="BL11" s="542"/>
      <c r="BM11" s="542"/>
      <c r="BN11" s="51">
        <v>8402687</v>
      </c>
      <c r="BO11" s="51">
        <v>8402687</v>
      </c>
      <c r="BP11" s="51">
        <v>8402687</v>
      </c>
      <c r="BQ11" s="51">
        <v>8402687</v>
      </c>
      <c r="BR11" s="31">
        <f>IFERROR(BK11/BG11-1,"N/A")</f>
        <v>0</v>
      </c>
      <c r="BS11" s="609">
        <f>IFERROR(BP11/BK11-1,"N/A")</f>
        <v>0</v>
      </c>
      <c r="BT11" s="55">
        <v>8402687</v>
      </c>
      <c r="BU11" s="542"/>
      <c r="BV11" s="542"/>
      <c r="BW11" s="542"/>
      <c r="BX11" s="542"/>
      <c r="BY11" s="542"/>
      <c r="BZ11" s="542"/>
      <c r="CA11" s="31">
        <f>IFERROR(BT11/BP11-1,"N/A")</f>
        <v>0</v>
      </c>
      <c r="CB11" s="609">
        <f>IFERROR(BY11/BT11-1,"N/A")</f>
        <v>-1</v>
      </c>
      <c r="CD11" s="114"/>
      <c r="CE11" s="27"/>
    </row>
    <row r="12" spans="1:83" ht="38.25">
      <c r="A12" s="2" t="str">
        <f t="shared" si="0"/>
        <v/>
      </c>
      <c r="C12" s="409" t="s">
        <v>45</v>
      </c>
      <c r="D12" s="15" t="s">
        <v>387</v>
      </c>
      <c r="E12" s="15">
        <v>224</v>
      </c>
      <c r="F12" s="15">
        <v>10283</v>
      </c>
      <c r="G12" s="33"/>
      <c r="H12" s="101" t="s">
        <v>389</v>
      </c>
      <c r="I12" s="9"/>
      <c r="J12" s="32"/>
      <c r="K12" s="32"/>
      <c r="L12" s="37"/>
      <c r="M12" s="11"/>
      <c r="N12" s="11"/>
      <c r="O12" s="79"/>
      <c r="P12" s="11"/>
      <c r="Q12" s="11"/>
      <c r="R12" s="79"/>
      <c r="S12" s="11"/>
      <c r="T12" s="11"/>
      <c r="U12" s="31"/>
      <c r="V12" s="12"/>
      <c r="W12" s="26"/>
      <c r="X12" s="26"/>
      <c r="Y12" s="31"/>
      <c r="Z12" s="12"/>
      <c r="AA12" s="47">
        <v>6631400</v>
      </c>
      <c r="AB12" s="47">
        <v>6631400</v>
      </c>
      <c r="AC12" s="31"/>
      <c r="AD12" s="12"/>
      <c r="AE12" s="55">
        <v>6631400</v>
      </c>
      <c r="AF12" s="47">
        <v>6631400</v>
      </c>
      <c r="AG12" s="31"/>
      <c r="AH12" s="34"/>
      <c r="AI12" s="47">
        <v>6631400</v>
      </c>
      <c r="AJ12" s="47">
        <v>6631400</v>
      </c>
      <c r="AK12" s="47">
        <v>6631400</v>
      </c>
      <c r="AL12" s="47">
        <v>6631400</v>
      </c>
      <c r="AM12" s="31"/>
      <c r="AN12" s="12"/>
      <c r="AO12" s="55">
        <v>6631400</v>
      </c>
      <c r="AP12" s="47">
        <v>6631400</v>
      </c>
      <c r="AQ12" s="47">
        <v>6631400</v>
      </c>
      <c r="AR12" s="47">
        <v>6631400</v>
      </c>
      <c r="AS12" s="31"/>
      <c r="AT12" s="34"/>
      <c r="AU12" s="55">
        <v>6631400</v>
      </c>
      <c r="AV12" s="47">
        <v>6631400</v>
      </c>
      <c r="AW12" s="47">
        <v>6631400</v>
      </c>
      <c r="AX12" s="31"/>
      <c r="AY12" s="34"/>
      <c r="AZ12" s="55">
        <v>6631400</v>
      </c>
      <c r="BA12" s="47">
        <v>6631400</v>
      </c>
      <c r="BB12" s="47">
        <v>6631400</v>
      </c>
      <c r="BC12" s="47">
        <v>6631400</v>
      </c>
      <c r="BD12" s="31"/>
      <c r="BE12" s="12"/>
      <c r="BF12" s="55">
        <v>6631400</v>
      </c>
      <c r="BG12" s="47">
        <v>6631400</v>
      </c>
      <c r="BH12" s="47">
        <v>6631400</v>
      </c>
      <c r="BI12" s="31"/>
      <c r="BJ12" s="31"/>
      <c r="BK12" s="55">
        <v>6631400</v>
      </c>
      <c r="BL12" s="542"/>
      <c r="BM12" s="542"/>
      <c r="BN12" s="51">
        <v>6631400</v>
      </c>
      <c r="BO12" s="51">
        <v>6631400</v>
      </c>
      <c r="BP12" s="51">
        <v>6631400</v>
      </c>
      <c r="BQ12" s="51">
        <v>6631400</v>
      </c>
      <c r="BR12" s="31"/>
      <c r="BS12" s="53"/>
      <c r="BT12" s="55">
        <v>6631400</v>
      </c>
      <c r="BU12" s="542"/>
      <c r="BV12" s="542"/>
      <c r="BW12" s="542"/>
      <c r="BX12" s="542"/>
      <c r="BY12" s="542"/>
      <c r="BZ12" s="542"/>
      <c r="CA12" s="31"/>
      <c r="CB12" s="53"/>
      <c r="CD12" s="114"/>
      <c r="CE12" s="27"/>
    </row>
    <row r="13" spans="1:83">
      <c r="A13" s="2" t="str">
        <f t="shared" si="0"/>
        <v/>
      </c>
      <c r="C13" s="409" t="s">
        <v>45</v>
      </c>
      <c r="D13" s="15" t="s">
        <v>387</v>
      </c>
      <c r="E13" s="15">
        <v>224</v>
      </c>
      <c r="F13" s="15">
        <v>10284</v>
      </c>
      <c r="G13" s="33"/>
      <c r="H13" s="101" t="s">
        <v>388</v>
      </c>
      <c r="I13" s="9"/>
      <c r="J13" s="32"/>
      <c r="K13" s="32"/>
      <c r="L13" s="37"/>
      <c r="M13" s="11"/>
      <c r="N13" s="11"/>
      <c r="O13" s="79"/>
      <c r="P13" s="11"/>
      <c r="Q13" s="11"/>
      <c r="R13" s="79"/>
      <c r="S13" s="11"/>
      <c r="T13" s="11"/>
      <c r="U13" s="31"/>
      <c r="V13" s="12"/>
      <c r="W13" s="26"/>
      <c r="X13" s="26"/>
      <c r="Y13" s="31"/>
      <c r="Z13" s="12"/>
      <c r="AA13" s="47">
        <v>0</v>
      </c>
      <c r="AB13" s="47">
        <v>0</v>
      </c>
      <c r="AC13" s="31"/>
      <c r="AD13" s="12"/>
      <c r="AE13" s="55">
        <v>0</v>
      </c>
      <c r="AF13" s="47">
        <v>0</v>
      </c>
      <c r="AG13" s="31"/>
      <c r="AH13" s="34"/>
      <c r="AI13" s="47">
        <v>0</v>
      </c>
      <c r="AJ13" s="47">
        <v>0</v>
      </c>
      <c r="AK13" s="47">
        <v>0</v>
      </c>
      <c r="AL13" s="47">
        <v>0</v>
      </c>
      <c r="AM13" s="31"/>
      <c r="AN13" s="12"/>
      <c r="AO13" s="55">
        <v>0</v>
      </c>
      <c r="AP13" s="47">
        <v>0</v>
      </c>
      <c r="AQ13" s="47">
        <v>0</v>
      </c>
      <c r="AR13" s="47">
        <v>0</v>
      </c>
      <c r="AS13" s="31"/>
      <c r="AT13" s="34"/>
      <c r="AU13" s="55">
        <v>0</v>
      </c>
      <c r="AV13" s="47">
        <v>0</v>
      </c>
      <c r="AW13" s="47">
        <v>0</v>
      </c>
      <c r="AX13" s="31"/>
      <c r="AY13" s="34"/>
      <c r="AZ13" s="55">
        <v>0</v>
      </c>
      <c r="BA13" s="47">
        <v>0</v>
      </c>
      <c r="BB13" s="47">
        <v>0</v>
      </c>
      <c r="BC13" s="47">
        <v>0</v>
      </c>
      <c r="BD13" s="31"/>
      <c r="BE13" s="12"/>
      <c r="BF13" s="55">
        <v>0</v>
      </c>
      <c r="BG13" s="47">
        <v>0</v>
      </c>
      <c r="BH13" s="47">
        <v>0</v>
      </c>
      <c r="BI13" s="31"/>
      <c r="BJ13" s="31"/>
      <c r="BK13" s="55">
        <v>0</v>
      </c>
      <c r="BL13" s="542"/>
      <c r="BM13" s="542"/>
      <c r="BN13" s="51">
        <v>0</v>
      </c>
      <c r="BO13" s="51">
        <v>0</v>
      </c>
      <c r="BP13" s="51">
        <v>0</v>
      </c>
      <c r="BQ13" s="51">
        <v>0</v>
      </c>
      <c r="BR13" s="31"/>
      <c r="BS13" s="53"/>
      <c r="BT13" s="55">
        <v>0</v>
      </c>
      <c r="BU13" s="542"/>
      <c r="BV13" s="542"/>
      <c r="BW13" s="542"/>
      <c r="BX13" s="542"/>
      <c r="BY13" s="542"/>
      <c r="BZ13" s="542"/>
      <c r="CA13" s="31"/>
      <c r="CB13" s="53"/>
      <c r="CD13" s="114"/>
      <c r="CE13" s="27"/>
    </row>
    <row r="14" spans="1:83" ht="25.5">
      <c r="A14" s="2" t="str">
        <f t="shared" si="0"/>
        <v/>
      </c>
      <c r="C14" s="409" t="s">
        <v>45</v>
      </c>
      <c r="D14" s="15" t="s">
        <v>387</v>
      </c>
      <c r="E14" s="15">
        <v>581</v>
      </c>
      <c r="F14" s="15">
        <v>10744</v>
      </c>
      <c r="G14" s="33"/>
      <c r="H14" s="101" t="s">
        <v>386</v>
      </c>
      <c r="I14" s="9"/>
      <c r="J14" s="32"/>
      <c r="K14" s="32"/>
      <c r="L14" s="37"/>
      <c r="M14" s="11"/>
      <c r="N14" s="11"/>
      <c r="O14" s="79"/>
      <c r="P14" s="11"/>
      <c r="Q14" s="11"/>
      <c r="R14" s="79"/>
      <c r="S14" s="11"/>
      <c r="T14" s="11"/>
      <c r="U14" s="31"/>
      <c r="V14" s="12"/>
      <c r="W14" s="26"/>
      <c r="X14" s="26"/>
      <c r="Y14" s="31"/>
      <c r="Z14" s="12"/>
      <c r="AA14" s="47">
        <v>1771287</v>
      </c>
      <c r="AB14" s="47">
        <v>1771287</v>
      </c>
      <c r="AC14" s="31"/>
      <c r="AD14" s="12"/>
      <c r="AE14" s="55">
        <v>1771287</v>
      </c>
      <c r="AF14" s="47">
        <v>1771287</v>
      </c>
      <c r="AG14" s="31"/>
      <c r="AH14" s="34"/>
      <c r="AI14" s="47">
        <v>1771287</v>
      </c>
      <c r="AJ14" s="47">
        <v>1771287</v>
      </c>
      <c r="AK14" s="47">
        <v>1771287</v>
      </c>
      <c r="AL14" s="47">
        <v>1771287</v>
      </c>
      <c r="AM14" s="31"/>
      <c r="AN14" s="12"/>
      <c r="AO14" s="55">
        <v>1771287</v>
      </c>
      <c r="AP14" s="47">
        <v>1771287</v>
      </c>
      <c r="AQ14" s="47">
        <v>1771287</v>
      </c>
      <c r="AR14" s="47">
        <v>1771287</v>
      </c>
      <c r="AS14" s="31"/>
      <c r="AT14" s="34"/>
      <c r="AU14" s="55">
        <v>1771287</v>
      </c>
      <c r="AV14" s="47">
        <v>1771287</v>
      </c>
      <c r="AW14" s="47">
        <v>1771287</v>
      </c>
      <c r="AX14" s="31"/>
      <c r="AY14" s="34"/>
      <c r="AZ14" s="55">
        <v>1771287</v>
      </c>
      <c r="BA14" s="47">
        <v>1771287</v>
      </c>
      <c r="BB14" s="47">
        <v>1771287</v>
      </c>
      <c r="BC14" s="47">
        <v>1771287</v>
      </c>
      <c r="BD14" s="31"/>
      <c r="BE14" s="12"/>
      <c r="BF14" s="55">
        <v>1771287</v>
      </c>
      <c r="BG14" s="47">
        <v>1771287</v>
      </c>
      <c r="BH14" s="47">
        <v>1771287</v>
      </c>
      <c r="BI14" s="31"/>
      <c r="BJ14" s="31"/>
      <c r="BK14" s="55">
        <v>1771287</v>
      </c>
      <c r="BL14" s="542"/>
      <c r="BM14" s="542"/>
      <c r="BN14" s="51">
        <v>1771287</v>
      </c>
      <c r="BO14" s="51">
        <v>1771287</v>
      </c>
      <c r="BP14" s="51">
        <v>1771287</v>
      </c>
      <c r="BQ14" s="51">
        <v>1771287</v>
      </c>
      <c r="BR14" s="31"/>
      <c r="BS14" s="53"/>
      <c r="BT14" s="55">
        <v>1771287</v>
      </c>
      <c r="BU14" s="542"/>
      <c r="BV14" s="542"/>
      <c r="BW14" s="542"/>
      <c r="BX14" s="542"/>
      <c r="BY14" s="542"/>
      <c r="BZ14" s="542"/>
      <c r="CA14" s="31"/>
      <c r="CB14" s="53"/>
      <c r="CD14" s="114"/>
      <c r="CE14" s="27"/>
    </row>
    <row r="15" spans="1:83" ht="33.75" customHeight="1">
      <c r="A15" s="2" t="str">
        <f t="shared" si="0"/>
        <v>TP2007103</v>
      </c>
      <c r="B15" s="311" t="s">
        <v>1023</v>
      </c>
      <c r="C15" s="61" t="s">
        <v>41</v>
      </c>
      <c r="D15" s="13" t="s">
        <v>381</v>
      </c>
      <c r="E15" s="13" t="s">
        <v>43</v>
      </c>
      <c r="F15" s="13" t="s">
        <v>43</v>
      </c>
      <c r="G15" s="33">
        <v>39965</v>
      </c>
      <c r="H15" s="101" t="s">
        <v>385</v>
      </c>
      <c r="I15" s="9">
        <v>13558697</v>
      </c>
      <c r="J15" s="32">
        <v>12384562</v>
      </c>
      <c r="K15" s="32">
        <v>14833730</v>
      </c>
      <c r="L15" s="70">
        <v>9.4038018550012481E-2</v>
      </c>
      <c r="M15" s="11">
        <v>13742803</v>
      </c>
      <c r="N15" s="11">
        <v>13742803</v>
      </c>
      <c r="O15" s="79">
        <v>7.9381695277157105E-2</v>
      </c>
      <c r="P15" s="11">
        <v>13742803</v>
      </c>
      <c r="Q15" s="11">
        <v>13742803</v>
      </c>
      <c r="R15" s="79">
        <v>0</v>
      </c>
      <c r="S15" s="11">
        <v>13742803</v>
      </c>
      <c r="T15" s="11">
        <v>13742803</v>
      </c>
      <c r="U15" s="31">
        <v>0</v>
      </c>
      <c r="V15" s="12">
        <v>0</v>
      </c>
      <c r="W15" s="26">
        <v>13742803</v>
      </c>
      <c r="X15" s="26">
        <v>13742803</v>
      </c>
      <c r="Y15" s="31">
        <v>0</v>
      </c>
      <c r="Z15" s="12">
        <v>0</v>
      </c>
      <c r="AA15" s="47">
        <v>13742803</v>
      </c>
      <c r="AB15" s="47">
        <v>13742803</v>
      </c>
      <c r="AC15" s="31">
        <v>0</v>
      </c>
      <c r="AD15" s="12">
        <v>0</v>
      </c>
      <c r="AE15" s="55">
        <v>13742804</v>
      </c>
      <c r="AF15" s="47">
        <v>13742804</v>
      </c>
      <c r="AG15" s="31">
        <v>7.2765359515614136E-8</v>
      </c>
      <c r="AH15" s="34">
        <v>0</v>
      </c>
      <c r="AI15" s="47">
        <v>13742804</v>
      </c>
      <c r="AJ15" s="47">
        <v>13742804</v>
      </c>
      <c r="AK15" s="47">
        <v>13742804</v>
      </c>
      <c r="AL15" s="47">
        <v>13742804</v>
      </c>
      <c r="AM15" s="31">
        <v>7.2765359515614136E-8</v>
      </c>
      <c r="AN15" s="12">
        <v>0</v>
      </c>
      <c r="AO15" s="55">
        <v>13742804</v>
      </c>
      <c r="AP15" s="47">
        <v>13742804</v>
      </c>
      <c r="AQ15" s="47">
        <v>13742804</v>
      </c>
      <c r="AR15" s="47">
        <v>13742804</v>
      </c>
      <c r="AS15" s="31">
        <f>AO15/AK15-1</f>
        <v>0</v>
      </c>
      <c r="AT15" s="53">
        <f>AP15/AO15-1</f>
        <v>0</v>
      </c>
      <c r="AU15" s="55">
        <v>13742804</v>
      </c>
      <c r="AV15" s="47">
        <v>13742804</v>
      </c>
      <c r="AW15" s="47">
        <v>13742804</v>
      </c>
      <c r="AX15" s="31">
        <f>AU15/AQ15-1</f>
        <v>0</v>
      </c>
      <c r="AY15" s="53">
        <f>AR15/AU15-1</f>
        <v>0</v>
      </c>
      <c r="AZ15" s="55">
        <v>13742804</v>
      </c>
      <c r="BA15" s="47">
        <v>13742804</v>
      </c>
      <c r="BB15" s="47">
        <v>13742804</v>
      </c>
      <c r="BC15" s="47">
        <v>13742804</v>
      </c>
      <c r="BD15" s="31">
        <f>AZ15/AV15-1</f>
        <v>0</v>
      </c>
      <c r="BE15" s="31">
        <f>BA15/AZ15-1</f>
        <v>0</v>
      </c>
      <c r="BF15" s="55">
        <v>13742804</v>
      </c>
      <c r="BG15" s="47">
        <v>13742804</v>
      </c>
      <c r="BH15" s="47">
        <v>13742804</v>
      </c>
      <c r="BI15" s="31">
        <f>BF15/BB15-1</f>
        <v>0</v>
      </c>
      <c r="BJ15" s="31">
        <f>BG15/BF15-1</f>
        <v>0</v>
      </c>
      <c r="BK15" s="55">
        <v>13742804</v>
      </c>
      <c r="BL15" s="542"/>
      <c r="BM15" s="542"/>
      <c r="BN15" s="51">
        <v>13742804</v>
      </c>
      <c r="BO15" s="51">
        <v>13742804</v>
      </c>
      <c r="BP15" s="51">
        <v>13742804</v>
      </c>
      <c r="BQ15" s="51">
        <v>13742804</v>
      </c>
      <c r="BR15" s="31">
        <f>IFERROR(BK15/BG15-1,"N/A")</f>
        <v>0</v>
      </c>
      <c r="BS15" s="609">
        <f>IFERROR(BP15/BK15-1,"N/A")</f>
        <v>0</v>
      </c>
      <c r="BT15" s="55">
        <v>13742804</v>
      </c>
      <c r="BU15" s="542"/>
      <c r="BV15" s="542"/>
      <c r="BW15" s="542"/>
      <c r="BX15" s="542"/>
      <c r="BY15" s="542"/>
      <c r="BZ15" s="542"/>
      <c r="CA15" s="31">
        <f>IFERROR(BT15/BP15-1,"N/A")</f>
        <v>0</v>
      </c>
      <c r="CB15" s="609">
        <f>IFERROR(BY15/BT15-1,"N/A")</f>
        <v>-1</v>
      </c>
      <c r="CD15" s="114"/>
      <c r="CE15" s="27"/>
    </row>
    <row r="16" spans="1:83" ht="33.75" customHeight="1">
      <c r="A16" s="2" t="str">
        <f t="shared" si="0"/>
        <v/>
      </c>
      <c r="C16" s="409" t="s">
        <v>45</v>
      </c>
      <c r="D16" s="15" t="s">
        <v>381</v>
      </c>
      <c r="E16" s="15">
        <v>107</v>
      </c>
      <c r="F16" s="15">
        <v>10132</v>
      </c>
      <c r="G16" s="33"/>
      <c r="H16" s="101" t="s">
        <v>384</v>
      </c>
      <c r="I16" s="9"/>
      <c r="J16" s="32"/>
      <c r="K16" s="32"/>
      <c r="L16" s="70"/>
      <c r="M16" s="11"/>
      <c r="N16" s="11"/>
      <c r="O16" s="79"/>
      <c r="P16" s="11"/>
      <c r="Q16" s="11"/>
      <c r="R16" s="79"/>
      <c r="S16" s="11"/>
      <c r="T16" s="11"/>
      <c r="U16" s="31"/>
      <c r="V16" s="12"/>
      <c r="W16" s="26"/>
      <c r="X16" s="26"/>
      <c r="Y16" s="31"/>
      <c r="Z16" s="12"/>
      <c r="AA16" s="47">
        <v>1265280</v>
      </c>
      <c r="AB16" s="47">
        <v>1265280</v>
      </c>
      <c r="AC16" s="31"/>
      <c r="AD16" s="12"/>
      <c r="AE16" s="55">
        <v>1265280</v>
      </c>
      <c r="AF16" s="47">
        <v>1265280</v>
      </c>
      <c r="AG16" s="31"/>
      <c r="AH16" s="34"/>
      <c r="AI16" s="47">
        <v>1265280</v>
      </c>
      <c r="AJ16" s="47">
        <v>1265280</v>
      </c>
      <c r="AK16" s="47">
        <v>1265280</v>
      </c>
      <c r="AL16" s="47">
        <v>1265280</v>
      </c>
      <c r="AM16" s="31"/>
      <c r="AN16" s="12"/>
      <c r="AO16" s="55">
        <v>1265280</v>
      </c>
      <c r="AP16" s="47">
        <v>1265280</v>
      </c>
      <c r="AQ16" s="47">
        <v>1265280</v>
      </c>
      <c r="AR16" s="47">
        <v>1265280</v>
      </c>
      <c r="AS16" s="31"/>
      <c r="AT16" s="34"/>
      <c r="AU16" s="55">
        <v>1265280</v>
      </c>
      <c r="AV16" s="47">
        <v>1265280</v>
      </c>
      <c r="AW16" s="47">
        <v>1265280</v>
      </c>
      <c r="AX16" s="31"/>
      <c r="AY16" s="34"/>
      <c r="AZ16" s="55">
        <v>1265280</v>
      </c>
      <c r="BA16" s="47">
        <v>1265280</v>
      </c>
      <c r="BB16" s="47">
        <v>1265280</v>
      </c>
      <c r="BC16" s="47">
        <v>1265280</v>
      </c>
      <c r="BD16" s="31"/>
      <c r="BE16" s="12"/>
      <c r="BF16" s="55">
        <v>1265280</v>
      </c>
      <c r="BG16" s="47">
        <v>1265280</v>
      </c>
      <c r="BH16" s="47">
        <v>1265280</v>
      </c>
      <c r="BI16" s="31"/>
      <c r="BJ16" s="31"/>
      <c r="BK16" s="55">
        <v>1265280</v>
      </c>
      <c r="BL16" s="542"/>
      <c r="BM16" s="542"/>
      <c r="BN16" s="51">
        <v>1265280</v>
      </c>
      <c r="BO16" s="51">
        <v>1265280</v>
      </c>
      <c r="BP16" s="51">
        <v>1265280</v>
      </c>
      <c r="BQ16" s="51">
        <v>1265280</v>
      </c>
      <c r="BR16" s="31"/>
      <c r="BS16" s="53"/>
      <c r="BT16" s="55">
        <v>1265280</v>
      </c>
      <c r="BU16" s="542"/>
      <c r="BV16" s="542"/>
      <c r="BW16" s="542"/>
      <c r="BX16" s="542"/>
      <c r="BY16" s="542"/>
      <c r="BZ16" s="542"/>
      <c r="CA16" s="31"/>
      <c r="CB16" s="53"/>
      <c r="CD16" s="114"/>
      <c r="CE16" s="27"/>
    </row>
    <row r="17" spans="1:83" ht="33.75" customHeight="1">
      <c r="A17" s="2" t="str">
        <f t="shared" si="0"/>
        <v/>
      </c>
      <c r="C17" s="409" t="s">
        <v>45</v>
      </c>
      <c r="D17" s="15" t="s">
        <v>381</v>
      </c>
      <c r="E17" s="15">
        <v>229</v>
      </c>
      <c r="F17" s="15">
        <v>10292</v>
      </c>
      <c r="G17" s="33"/>
      <c r="H17" s="101" t="s">
        <v>383</v>
      </c>
      <c r="I17" s="9"/>
      <c r="J17" s="32"/>
      <c r="K17" s="32"/>
      <c r="L17" s="70"/>
      <c r="M17" s="11"/>
      <c r="N17" s="11"/>
      <c r="O17" s="79"/>
      <c r="P17" s="11"/>
      <c r="Q17" s="11"/>
      <c r="R17" s="79"/>
      <c r="S17" s="11"/>
      <c r="T17" s="11"/>
      <c r="U17" s="31"/>
      <c r="V17" s="12"/>
      <c r="W17" s="26"/>
      <c r="X17" s="26"/>
      <c r="Y17" s="31"/>
      <c r="Z17" s="12"/>
      <c r="AA17" s="47">
        <v>10652438</v>
      </c>
      <c r="AB17" s="47">
        <v>10652438</v>
      </c>
      <c r="AC17" s="31"/>
      <c r="AD17" s="12"/>
      <c r="AE17" s="55">
        <v>10652438</v>
      </c>
      <c r="AF17" s="47">
        <v>10652438</v>
      </c>
      <c r="AG17" s="31"/>
      <c r="AH17" s="34"/>
      <c r="AI17" s="47">
        <v>10652438</v>
      </c>
      <c r="AJ17" s="47">
        <v>10652438</v>
      </c>
      <c r="AK17" s="47">
        <v>10652438</v>
      </c>
      <c r="AL17" s="47">
        <v>10652438</v>
      </c>
      <c r="AM17" s="31"/>
      <c r="AN17" s="12"/>
      <c r="AO17" s="55">
        <v>10652438</v>
      </c>
      <c r="AP17" s="47">
        <v>10652438</v>
      </c>
      <c r="AQ17" s="47">
        <v>10652438</v>
      </c>
      <c r="AR17" s="47">
        <v>10652438</v>
      </c>
      <c r="AS17" s="31"/>
      <c r="AT17" s="34"/>
      <c r="AU17" s="55">
        <v>10652438</v>
      </c>
      <c r="AV17" s="47">
        <v>10652438</v>
      </c>
      <c r="AW17" s="47">
        <v>10652438</v>
      </c>
      <c r="AX17" s="31"/>
      <c r="AY17" s="34"/>
      <c r="AZ17" s="55">
        <v>10652438</v>
      </c>
      <c r="BA17" s="47">
        <v>10652438</v>
      </c>
      <c r="BB17" s="47">
        <v>10652438</v>
      </c>
      <c r="BC17" s="47">
        <v>10652438</v>
      </c>
      <c r="BD17" s="31"/>
      <c r="BE17" s="12"/>
      <c r="BF17" s="55">
        <v>10652438</v>
      </c>
      <c r="BG17" s="47">
        <v>10652438</v>
      </c>
      <c r="BH17" s="47">
        <v>10652438</v>
      </c>
      <c r="BI17" s="31"/>
      <c r="BJ17" s="31"/>
      <c r="BK17" s="55">
        <v>10652438</v>
      </c>
      <c r="BL17" s="542"/>
      <c r="BM17" s="542"/>
      <c r="BN17" s="51">
        <v>10652438</v>
      </c>
      <c r="BO17" s="51">
        <v>10652438</v>
      </c>
      <c r="BP17" s="51">
        <v>10652438</v>
      </c>
      <c r="BQ17" s="51">
        <v>10652438</v>
      </c>
      <c r="BR17" s="31"/>
      <c r="BS17" s="53"/>
      <c r="BT17" s="55">
        <v>10652438</v>
      </c>
      <c r="BU17" s="542"/>
      <c r="BV17" s="542"/>
      <c r="BW17" s="542"/>
      <c r="BX17" s="542"/>
      <c r="BY17" s="542"/>
      <c r="BZ17" s="542"/>
      <c r="CA17" s="31"/>
      <c r="CB17" s="53"/>
      <c r="CD17" s="114"/>
      <c r="CE17" s="27"/>
    </row>
    <row r="18" spans="1:83" ht="33.75" customHeight="1">
      <c r="A18" s="2" t="str">
        <f t="shared" si="0"/>
        <v/>
      </c>
      <c r="C18" s="409" t="s">
        <v>45</v>
      </c>
      <c r="D18" s="15" t="s">
        <v>381</v>
      </c>
      <c r="E18" s="15">
        <v>229</v>
      </c>
      <c r="F18" s="15">
        <v>10293</v>
      </c>
      <c r="G18" s="33"/>
      <c r="H18" s="101" t="s">
        <v>382</v>
      </c>
      <c r="I18" s="9"/>
      <c r="J18" s="32"/>
      <c r="K18" s="32"/>
      <c r="L18" s="70"/>
      <c r="M18" s="11"/>
      <c r="N18" s="11"/>
      <c r="O18" s="79"/>
      <c r="P18" s="11"/>
      <c r="Q18" s="11"/>
      <c r="R18" s="79"/>
      <c r="S18" s="11"/>
      <c r="T18" s="11"/>
      <c r="U18" s="31"/>
      <c r="V18" s="12"/>
      <c r="W18" s="26"/>
      <c r="X18" s="26"/>
      <c r="Y18" s="31"/>
      <c r="Z18" s="12"/>
      <c r="AA18" s="47">
        <v>0</v>
      </c>
      <c r="AB18" s="47">
        <v>0</v>
      </c>
      <c r="AC18" s="31"/>
      <c r="AD18" s="12"/>
      <c r="AE18" s="55">
        <v>0</v>
      </c>
      <c r="AF18" s="47">
        <v>0</v>
      </c>
      <c r="AG18" s="31"/>
      <c r="AH18" s="34"/>
      <c r="AI18" s="47">
        <v>0</v>
      </c>
      <c r="AJ18" s="47">
        <v>0</v>
      </c>
      <c r="AK18" s="47">
        <v>0</v>
      </c>
      <c r="AL18" s="47">
        <v>0</v>
      </c>
      <c r="AM18" s="31"/>
      <c r="AN18" s="12"/>
      <c r="AO18" s="55">
        <v>0</v>
      </c>
      <c r="AP18" s="47">
        <v>0</v>
      </c>
      <c r="AQ18" s="47">
        <v>0</v>
      </c>
      <c r="AR18" s="47">
        <v>0</v>
      </c>
      <c r="AS18" s="31"/>
      <c r="AT18" s="34"/>
      <c r="AU18" s="55">
        <v>0</v>
      </c>
      <c r="AV18" s="47">
        <v>0</v>
      </c>
      <c r="AW18" s="47">
        <v>0</v>
      </c>
      <c r="AX18" s="31"/>
      <c r="AY18" s="34"/>
      <c r="AZ18" s="55">
        <v>0</v>
      </c>
      <c r="BA18" s="47">
        <v>0</v>
      </c>
      <c r="BB18" s="47">
        <v>0</v>
      </c>
      <c r="BC18" s="47">
        <v>0</v>
      </c>
      <c r="BD18" s="31"/>
      <c r="BE18" s="12"/>
      <c r="BF18" s="55">
        <v>0</v>
      </c>
      <c r="BG18" s="47">
        <v>0</v>
      </c>
      <c r="BH18" s="47">
        <v>0</v>
      </c>
      <c r="BI18" s="31"/>
      <c r="BJ18" s="31"/>
      <c r="BK18" s="55">
        <v>0</v>
      </c>
      <c r="BL18" s="542"/>
      <c r="BM18" s="542"/>
      <c r="BN18" s="51">
        <v>0</v>
      </c>
      <c r="BO18" s="51">
        <v>0</v>
      </c>
      <c r="BP18" s="51">
        <v>0</v>
      </c>
      <c r="BQ18" s="51">
        <v>0</v>
      </c>
      <c r="BR18" s="31"/>
      <c r="BS18" s="53"/>
      <c r="BT18" s="55">
        <v>0</v>
      </c>
      <c r="BU18" s="542"/>
      <c r="BV18" s="542"/>
      <c r="BW18" s="542"/>
      <c r="BX18" s="542"/>
      <c r="BY18" s="542"/>
      <c r="BZ18" s="542"/>
      <c r="CA18" s="31"/>
      <c r="CB18" s="53"/>
      <c r="CD18" s="114"/>
      <c r="CE18" s="27"/>
    </row>
    <row r="19" spans="1:83" ht="33.75" customHeight="1">
      <c r="A19" s="2" t="str">
        <f t="shared" si="0"/>
        <v/>
      </c>
      <c r="C19" s="409" t="s">
        <v>45</v>
      </c>
      <c r="D19" s="15" t="s">
        <v>381</v>
      </c>
      <c r="E19" s="15">
        <v>229</v>
      </c>
      <c r="F19" s="15">
        <v>10294</v>
      </c>
      <c r="G19" s="33"/>
      <c r="H19" s="101" t="s">
        <v>380</v>
      </c>
      <c r="I19" s="9"/>
      <c r="J19" s="32"/>
      <c r="K19" s="32"/>
      <c r="L19" s="70"/>
      <c r="M19" s="11"/>
      <c r="N19" s="11"/>
      <c r="O19" s="79"/>
      <c r="P19" s="11"/>
      <c r="Q19" s="11"/>
      <c r="R19" s="79"/>
      <c r="S19" s="11"/>
      <c r="T19" s="11"/>
      <c r="U19" s="31"/>
      <c r="V19" s="12"/>
      <c r="W19" s="26"/>
      <c r="X19" s="26"/>
      <c r="Y19" s="31"/>
      <c r="Z19" s="12"/>
      <c r="AA19" s="47">
        <v>1825086</v>
      </c>
      <c r="AB19" s="47">
        <v>1825086</v>
      </c>
      <c r="AC19" s="31"/>
      <c r="AD19" s="12"/>
      <c r="AE19" s="55">
        <v>1825086</v>
      </c>
      <c r="AF19" s="47">
        <v>1825086</v>
      </c>
      <c r="AG19" s="31"/>
      <c r="AH19" s="34"/>
      <c r="AI19" s="47">
        <v>1825086</v>
      </c>
      <c r="AJ19" s="47">
        <v>1825086</v>
      </c>
      <c r="AK19" s="47">
        <v>1825086</v>
      </c>
      <c r="AL19" s="47">
        <v>1825086</v>
      </c>
      <c r="AM19" s="31"/>
      <c r="AN19" s="12"/>
      <c r="AO19" s="55">
        <v>1825086</v>
      </c>
      <c r="AP19" s="47">
        <v>1825086</v>
      </c>
      <c r="AQ19" s="47">
        <v>1825086</v>
      </c>
      <c r="AR19" s="47">
        <v>1825086</v>
      </c>
      <c r="AS19" s="31"/>
      <c r="AT19" s="34"/>
      <c r="AU19" s="55">
        <v>1825086</v>
      </c>
      <c r="AV19" s="47">
        <v>1825086</v>
      </c>
      <c r="AW19" s="47">
        <v>1825086</v>
      </c>
      <c r="AX19" s="31"/>
      <c r="AY19" s="34"/>
      <c r="AZ19" s="55">
        <v>1825086</v>
      </c>
      <c r="BA19" s="47">
        <v>1825086</v>
      </c>
      <c r="BB19" s="47">
        <v>1825086</v>
      </c>
      <c r="BC19" s="47">
        <v>1825086</v>
      </c>
      <c r="BD19" s="31"/>
      <c r="BE19" s="12"/>
      <c r="BF19" s="55">
        <v>1825086</v>
      </c>
      <c r="BG19" s="47">
        <v>1825086</v>
      </c>
      <c r="BH19" s="47">
        <v>1825086</v>
      </c>
      <c r="BI19" s="31"/>
      <c r="BJ19" s="31"/>
      <c r="BK19" s="55">
        <v>1825086</v>
      </c>
      <c r="BL19" s="542"/>
      <c r="BM19" s="542"/>
      <c r="BN19" s="51">
        <v>1825086</v>
      </c>
      <c r="BO19" s="51">
        <v>1825086</v>
      </c>
      <c r="BP19" s="51">
        <v>1825086</v>
      </c>
      <c r="BQ19" s="51">
        <v>1825086</v>
      </c>
      <c r="BR19" s="31"/>
      <c r="BS19" s="53"/>
      <c r="BT19" s="55">
        <v>1825086</v>
      </c>
      <c r="BU19" s="542"/>
      <c r="BV19" s="542"/>
      <c r="BW19" s="542"/>
      <c r="BX19" s="542"/>
      <c r="BY19" s="542"/>
      <c r="BZ19" s="542"/>
      <c r="CA19" s="31"/>
      <c r="CB19" s="53"/>
      <c r="CD19" s="114"/>
      <c r="CE19" s="27"/>
    </row>
    <row r="20" spans="1:83">
      <c r="A20" s="2" t="str">
        <f t="shared" si="0"/>
        <v>TP2007114</v>
      </c>
      <c r="B20" s="311" t="s">
        <v>637</v>
      </c>
      <c r="C20" s="61" t="s">
        <v>41</v>
      </c>
      <c r="D20" s="13" t="s">
        <v>376</v>
      </c>
      <c r="E20" s="13" t="s">
        <v>43</v>
      </c>
      <c r="F20" s="13" t="s">
        <v>43</v>
      </c>
      <c r="G20" s="33">
        <v>39965</v>
      </c>
      <c r="H20" s="101" t="s">
        <v>379</v>
      </c>
      <c r="I20" s="9">
        <v>5012222</v>
      </c>
      <c r="J20" s="32">
        <v>11580312.940000001</v>
      </c>
      <c r="K20" s="32">
        <v>11580312.940000001</v>
      </c>
      <c r="L20" s="37">
        <v>1.3104150095506548</v>
      </c>
      <c r="M20" s="11">
        <v>11580312.940000001</v>
      </c>
      <c r="N20" s="11">
        <v>11580312.940000001</v>
      </c>
      <c r="O20" s="79">
        <v>0</v>
      </c>
      <c r="P20" s="11">
        <v>11580312.940000001</v>
      </c>
      <c r="Q20" s="11">
        <v>11580312.940000001</v>
      </c>
      <c r="R20" s="79">
        <v>0</v>
      </c>
      <c r="S20" s="11">
        <v>11580312.940000001</v>
      </c>
      <c r="T20" s="11">
        <v>11580312.940000001</v>
      </c>
      <c r="U20" s="31">
        <v>0</v>
      </c>
      <c r="V20" s="12">
        <v>0</v>
      </c>
      <c r="W20" s="26">
        <v>11580312.940000001</v>
      </c>
      <c r="X20" s="26">
        <v>11580312.940000001</v>
      </c>
      <c r="Y20" s="31">
        <v>0</v>
      </c>
      <c r="Z20" s="12">
        <v>0</v>
      </c>
      <c r="AA20" s="47">
        <v>11580312.940000001</v>
      </c>
      <c r="AB20" s="47">
        <v>11580312.940000001</v>
      </c>
      <c r="AC20" s="31">
        <v>0</v>
      </c>
      <c r="AD20" s="12">
        <v>0</v>
      </c>
      <c r="AE20" s="55">
        <v>11580311</v>
      </c>
      <c r="AF20" s="47">
        <v>11580311</v>
      </c>
      <c r="AG20" s="31">
        <v>-1.6752569742539691E-7</v>
      </c>
      <c r="AH20" s="34">
        <v>0</v>
      </c>
      <c r="AI20" s="47">
        <v>11580311</v>
      </c>
      <c r="AJ20" s="47">
        <v>11580311</v>
      </c>
      <c r="AK20" s="47">
        <v>11580311</v>
      </c>
      <c r="AL20" s="47">
        <v>11580311</v>
      </c>
      <c r="AM20" s="31">
        <v>-1.6752569742539691E-7</v>
      </c>
      <c r="AN20" s="12">
        <v>0</v>
      </c>
      <c r="AO20" s="55">
        <v>11580311</v>
      </c>
      <c r="AP20" s="47">
        <v>11580311</v>
      </c>
      <c r="AQ20" s="47">
        <v>11580311</v>
      </c>
      <c r="AR20" s="47">
        <v>11580311</v>
      </c>
      <c r="AS20" s="31">
        <f>AO20/AK20-1</f>
        <v>0</v>
      </c>
      <c r="AT20" s="53">
        <f>AP20/AO20-1</f>
        <v>0</v>
      </c>
      <c r="AU20" s="55">
        <v>11580311</v>
      </c>
      <c r="AV20" s="47">
        <v>11580311</v>
      </c>
      <c r="AW20" s="47">
        <v>11580311</v>
      </c>
      <c r="AX20" s="31">
        <f>AU20/AQ20-1</f>
        <v>0</v>
      </c>
      <c r="AY20" s="53">
        <f>AR20/AU20-1</f>
        <v>0</v>
      </c>
      <c r="AZ20" s="55">
        <v>11580311</v>
      </c>
      <c r="BA20" s="47">
        <v>11580311</v>
      </c>
      <c r="BB20" s="47">
        <v>11580311</v>
      </c>
      <c r="BC20" s="47">
        <v>11580311</v>
      </c>
      <c r="BD20" s="31">
        <f>AZ20/AV20-1</f>
        <v>0</v>
      </c>
      <c r="BE20" s="31">
        <f>BA20/AZ20-1</f>
        <v>0</v>
      </c>
      <c r="BF20" s="55">
        <v>11580311</v>
      </c>
      <c r="BG20" s="47">
        <v>11580311</v>
      </c>
      <c r="BH20" s="47">
        <v>11580311</v>
      </c>
      <c r="BI20" s="31">
        <f>BF20/BB20-1</f>
        <v>0</v>
      </c>
      <c r="BJ20" s="31">
        <f>BG20/BF20-1</f>
        <v>0</v>
      </c>
      <c r="BK20" s="55">
        <v>11580311</v>
      </c>
      <c r="BL20" s="542"/>
      <c r="BM20" s="542"/>
      <c r="BN20" s="51">
        <v>11580311</v>
      </c>
      <c r="BO20" s="51">
        <v>11580311</v>
      </c>
      <c r="BP20" s="51">
        <v>11580311</v>
      </c>
      <c r="BQ20" s="51">
        <v>11580311</v>
      </c>
      <c r="BR20" s="31">
        <f>IFERROR(BK20/BG20-1,"N/A")</f>
        <v>0</v>
      </c>
      <c r="BS20" s="609">
        <f>IFERROR(BP20/BK20-1,"N/A")</f>
        <v>0</v>
      </c>
      <c r="BT20" s="55">
        <v>11580311</v>
      </c>
      <c r="BU20" s="542"/>
      <c r="BV20" s="542"/>
      <c r="BW20" s="542"/>
      <c r="BX20" s="542"/>
      <c r="BY20" s="542"/>
      <c r="BZ20" s="542"/>
      <c r="CA20" s="31">
        <f>IFERROR(BT20/BP20-1,"N/A")</f>
        <v>0</v>
      </c>
      <c r="CB20" s="609">
        <f>IFERROR(BY20/BT20-1,"N/A")</f>
        <v>-1</v>
      </c>
      <c r="CD20" s="113"/>
      <c r="CE20" s="27"/>
    </row>
    <row r="21" spans="1:83" ht="38.25">
      <c r="A21" s="2" t="str">
        <f t="shared" si="0"/>
        <v/>
      </c>
      <c r="C21" s="409" t="s">
        <v>45</v>
      </c>
      <c r="D21" s="15" t="s">
        <v>376</v>
      </c>
      <c r="E21" s="15">
        <v>225</v>
      </c>
      <c r="F21" s="15">
        <v>10286</v>
      </c>
      <c r="G21" s="33"/>
      <c r="H21" s="101" t="s">
        <v>378</v>
      </c>
      <c r="I21" s="9"/>
      <c r="J21" s="32"/>
      <c r="K21" s="32"/>
      <c r="L21" s="37"/>
      <c r="M21" s="11"/>
      <c r="N21" s="11"/>
      <c r="O21" s="79"/>
      <c r="P21" s="11"/>
      <c r="Q21" s="11"/>
      <c r="R21" s="79"/>
      <c r="S21" s="11"/>
      <c r="T21" s="11"/>
      <c r="U21" s="31"/>
      <c r="V21" s="12"/>
      <c r="W21" s="26"/>
      <c r="X21" s="26"/>
      <c r="Y21" s="31"/>
      <c r="Z21" s="12"/>
      <c r="AA21" s="47">
        <v>11580311</v>
      </c>
      <c r="AB21" s="47">
        <v>11580311</v>
      </c>
      <c r="AC21" s="31"/>
      <c r="AD21" s="12"/>
      <c r="AE21" s="55">
        <v>11580311</v>
      </c>
      <c r="AF21" s="47">
        <v>11580311</v>
      </c>
      <c r="AG21" s="31"/>
      <c r="AH21" s="34"/>
      <c r="AI21" s="47">
        <v>11580311</v>
      </c>
      <c r="AJ21" s="47">
        <v>11580311</v>
      </c>
      <c r="AK21" s="47">
        <v>11580311</v>
      </c>
      <c r="AL21" s="47">
        <v>11580311</v>
      </c>
      <c r="AM21" s="31"/>
      <c r="AN21" s="12"/>
      <c r="AO21" s="55">
        <v>11580311</v>
      </c>
      <c r="AP21" s="47">
        <v>11580311</v>
      </c>
      <c r="AQ21" s="47">
        <v>11580311</v>
      </c>
      <c r="AR21" s="47">
        <v>11580311</v>
      </c>
      <c r="AS21" s="31"/>
      <c r="AT21" s="34"/>
      <c r="AU21" s="55">
        <v>11580311</v>
      </c>
      <c r="AV21" s="47">
        <v>11580311</v>
      </c>
      <c r="AW21" s="47">
        <v>11580311</v>
      </c>
      <c r="AX21" s="31"/>
      <c r="AY21" s="34"/>
      <c r="AZ21" s="55">
        <v>11580311</v>
      </c>
      <c r="BA21" s="47">
        <v>11580311</v>
      </c>
      <c r="BB21" s="47">
        <v>11580311</v>
      </c>
      <c r="BC21" s="47">
        <v>11580311</v>
      </c>
      <c r="BD21" s="31"/>
      <c r="BE21" s="12"/>
      <c r="BF21" s="55">
        <v>11580311</v>
      </c>
      <c r="BG21" s="47">
        <v>11580311</v>
      </c>
      <c r="BH21" s="47">
        <v>11580311</v>
      </c>
      <c r="BI21" s="31"/>
      <c r="BJ21" s="31"/>
      <c r="BK21" s="55">
        <v>11580311</v>
      </c>
      <c r="BL21" s="542"/>
      <c r="BM21" s="542"/>
      <c r="BN21" s="51">
        <v>11580311</v>
      </c>
      <c r="BO21" s="51">
        <v>11580311</v>
      </c>
      <c r="BP21" s="51">
        <v>11580311</v>
      </c>
      <c r="BQ21" s="51">
        <v>11580311</v>
      </c>
      <c r="BR21" s="31"/>
      <c r="BS21" s="53"/>
      <c r="BT21" s="55">
        <v>11580311</v>
      </c>
      <c r="BU21" s="542"/>
      <c r="BV21" s="542"/>
      <c r="BW21" s="542"/>
      <c r="BX21" s="542"/>
      <c r="BY21" s="542"/>
      <c r="BZ21" s="542"/>
      <c r="CA21" s="31"/>
      <c r="CB21" s="53"/>
      <c r="CD21" s="113"/>
      <c r="CE21" s="27"/>
    </row>
    <row r="22" spans="1:83">
      <c r="A22" s="2" t="str">
        <f t="shared" si="0"/>
        <v/>
      </c>
      <c r="C22" s="409" t="s">
        <v>45</v>
      </c>
      <c r="D22" s="15" t="s">
        <v>376</v>
      </c>
      <c r="E22" s="15">
        <v>225</v>
      </c>
      <c r="F22" s="15">
        <v>10289</v>
      </c>
      <c r="G22" s="33"/>
      <c r="H22" s="101" t="s">
        <v>377</v>
      </c>
      <c r="I22" s="9"/>
      <c r="J22" s="32"/>
      <c r="K22" s="32"/>
      <c r="L22" s="37"/>
      <c r="M22" s="11"/>
      <c r="N22" s="11"/>
      <c r="O22" s="79"/>
      <c r="P22" s="11"/>
      <c r="Q22" s="11"/>
      <c r="R22" s="79"/>
      <c r="S22" s="11"/>
      <c r="T22" s="11"/>
      <c r="U22" s="31"/>
      <c r="V22" s="12"/>
      <c r="W22" s="26"/>
      <c r="X22" s="26"/>
      <c r="Y22" s="31"/>
      <c r="Z22" s="12"/>
      <c r="AA22" s="47">
        <v>0</v>
      </c>
      <c r="AB22" s="47">
        <v>0</v>
      </c>
      <c r="AC22" s="31"/>
      <c r="AD22" s="12"/>
      <c r="AE22" s="55">
        <v>0</v>
      </c>
      <c r="AF22" s="47">
        <v>0</v>
      </c>
      <c r="AG22" s="31"/>
      <c r="AH22" s="34"/>
      <c r="AI22" s="47">
        <v>0</v>
      </c>
      <c r="AJ22" s="47">
        <v>0</v>
      </c>
      <c r="AK22" s="47">
        <v>0</v>
      </c>
      <c r="AL22" s="47">
        <v>0</v>
      </c>
      <c r="AM22" s="31"/>
      <c r="AN22" s="12"/>
      <c r="AO22" s="55">
        <v>0</v>
      </c>
      <c r="AP22" s="47">
        <v>0</v>
      </c>
      <c r="AQ22" s="47">
        <v>0</v>
      </c>
      <c r="AR22" s="47">
        <v>0</v>
      </c>
      <c r="AS22" s="31"/>
      <c r="AT22" s="34"/>
      <c r="AU22" s="55">
        <v>0</v>
      </c>
      <c r="AV22" s="47">
        <v>0</v>
      </c>
      <c r="AW22" s="47">
        <v>0</v>
      </c>
      <c r="AX22" s="31"/>
      <c r="AY22" s="34"/>
      <c r="AZ22" s="55">
        <v>0</v>
      </c>
      <c r="BA22" s="47">
        <v>0</v>
      </c>
      <c r="BB22" s="47">
        <v>0</v>
      </c>
      <c r="BC22" s="47">
        <v>0</v>
      </c>
      <c r="BD22" s="31"/>
      <c r="BE22" s="12"/>
      <c r="BF22" s="55">
        <v>0</v>
      </c>
      <c r="BG22" s="47">
        <v>0</v>
      </c>
      <c r="BH22" s="47">
        <v>0</v>
      </c>
      <c r="BI22" s="31"/>
      <c r="BJ22" s="31"/>
      <c r="BK22" s="55">
        <v>0</v>
      </c>
      <c r="BL22" s="542"/>
      <c r="BM22" s="542"/>
      <c r="BN22" s="51">
        <v>0</v>
      </c>
      <c r="BO22" s="51">
        <v>0</v>
      </c>
      <c r="BP22" s="51">
        <v>0</v>
      </c>
      <c r="BQ22" s="51">
        <v>0</v>
      </c>
      <c r="BR22" s="31"/>
      <c r="BS22" s="53"/>
      <c r="BT22" s="55">
        <v>0</v>
      </c>
      <c r="BU22" s="542"/>
      <c r="BV22" s="542"/>
      <c r="BW22" s="542"/>
      <c r="BX22" s="542"/>
      <c r="BY22" s="542"/>
      <c r="BZ22" s="542"/>
      <c r="CA22" s="31"/>
      <c r="CB22" s="53"/>
      <c r="CD22" s="113"/>
      <c r="CE22" s="27"/>
    </row>
    <row r="23" spans="1:83">
      <c r="A23" s="2" t="str">
        <f t="shared" si="0"/>
        <v/>
      </c>
      <c r="C23" s="409" t="s">
        <v>45</v>
      </c>
      <c r="D23" s="15" t="s">
        <v>376</v>
      </c>
      <c r="E23" s="15">
        <v>30154</v>
      </c>
      <c r="F23" s="15">
        <v>50162</v>
      </c>
      <c r="G23" s="33"/>
      <c r="H23" s="101" t="s">
        <v>375</v>
      </c>
      <c r="I23" s="9"/>
      <c r="J23" s="32"/>
      <c r="K23" s="32"/>
      <c r="L23" s="37"/>
      <c r="M23" s="11"/>
      <c r="N23" s="11"/>
      <c r="O23" s="79"/>
      <c r="P23" s="11"/>
      <c r="Q23" s="11"/>
      <c r="R23" s="79"/>
      <c r="S23" s="11"/>
      <c r="T23" s="11"/>
      <c r="U23" s="31"/>
      <c r="V23" s="12"/>
      <c r="W23" s="26"/>
      <c r="X23" s="26"/>
      <c r="Y23" s="31"/>
      <c r="Z23" s="12"/>
      <c r="AA23" s="47">
        <v>0</v>
      </c>
      <c r="AB23" s="47">
        <v>0</v>
      </c>
      <c r="AC23" s="31"/>
      <c r="AD23" s="12"/>
      <c r="AE23" s="55">
        <v>0</v>
      </c>
      <c r="AF23" s="47">
        <v>0</v>
      </c>
      <c r="AG23" s="31"/>
      <c r="AH23" s="34"/>
      <c r="AI23" s="47">
        <v>0</v>
      </c>
      <c r="AJ23" s="47">
        <v>0</v>
      </c>
      <c r="AK23" s="47">
        <v>0</v>
      </c>
      <c r="AL23" s="47">
        <v>0</v>
      </c>
      <c r="AM23" s="31"/>
      <c r="AN23" s="12"/>
      <c r="AO23" s="55">
        <v>0</v>
      </c>
      <c r="AP23" s="47">
        <v>0</v>
      </c>
      <c r="AQ23" s="47">
        <v>0</v>
      </c>
      <c r="AR23" s="47">
        <v>0</v>
      </c>
      <c r="AS23" s="31"/>
      <c r="AT23" s="34"/>
      <c r="AU23" s="55">
        <v>0</v>
      </c>
      <c r="AV23" s="47">
        <v>0</v>
      </c>
      <c r="AW23" s="47">
        <v>0</v>
      </c>
      <c r="AX23" s="31"/>
      <c r="AY23" s="34"/>
      <c r="AZ23" s="55">
        <v>0</v>
      </c>
      <c r="BA23" s="47">
        <v>0</v>
      </c>
      <c r="BB23" s="47">
        <v>0</v>
      </c>
      <c r="BC23" s="47">
        <v>0</v>
      </c>
      <c r="BD23" s="31"/>
      <c r="BE23" s="12"/>
      <c r="BF23" s="55">
        <v>0</v>
      </c>
      <c r="BG23" s="47">
        <v>0</v>
      </c>
      <c r="BH23" s="47">
        <v>0</v>
      </c>
      <c r="BI23" s="31"/>
      <c r="BJ23" s="31"/>
      <c r="BK23" s="55">
        <v>0</v>
      </c>
      <c r="BL23" s="542"/>
      <c r="BM23" s="542"/>
      <c r="BN23" s="51">
        <v>0</v>
      </c>
      <c r="BO23" s="51">
        <v>0</v>
      </c>
      <c r="BP23" s="51">
        <v>0</v>
      </c>
      <c r="BQ23" s="51">
        <v>0</v>
      </c>
      <c r="BR23" s="31"/>
      <c r="BS23" s="53"/>
      <c r="BT23" s="55">
        <v>0</v>
      </c>
      <c r="BU23" s="542"/>
      <c r="BV23" s="542"/>
      <c r="BW23" s="542"/>
      <c r="BX23" s="542"/>
      <c r="BY23" s="542"/>
      <c r="BZ23" s="542"/>
      <c r="CA23" s="31"/>
      <c r="CB23" s="53"/>
      <c r="CD23" s="113"/>
      <c r="CE23" s="27"/>
    </row>
    <row r="24" spans="1:83" ht="33.75" customHeight="1">
      <c r="A24" s="2" t="str">
        <f t="shared" si="0"/>
        <v>TP2007120</v>
      </c>
      <c r="B24" s="311" t="s">
        <v>1063</v>
      </c>
      <c r="C24" s="61" t="s">
        <v>41</v>
      </c>
      <c r="D24" s="13" t="s">
        <v>370</v>
      </c>
      <c r="E24" s="13" t="s">
        <v>43</v>
      </c>
      <c r="F24" s="13" t="s">
        <v>43</v>
      </c>
      <c r="G24" s="33">
        <v>40148</v>
      </c>
      <c r="H24" s="101" t="s">
        <v>374</v>
      </c>
      <c r="I24" s="9">
        <v>2111061</v>
      </c>
      <c r="J24" s="32">
        <v>2981232</v>
      </c>
      <c r="K24" s="32">
        <v>2981232</v>
      </c>
      <c r="L24" s="37">
        <v>0.41219604739038807</v>
      </c>
      <c r="M24" s="11">
        <v>2981232</v>
      </c>
      <c r="N24" s="11">
        <v>2981232</v>
      </c>
      <c r="O24" s="79">
        <v>0</v>
      </c>
      <c r="P24" s="11">
        <v>2981232</v>
      </c>
      <c r="Q24" s="11">
        <v>2981232</v>
      </c>
      <c r="R24" s="79">
        <v>0</v>
      </c>
      <c r="S24" s="11">
        <v>2981232</v>
      </c>
      <c r="T24" s="11">
        <v>2981232</v>
      </c>
      <c r="U24" s="31">
        <v>0</v>
      </c>
      <c r="V24" s="12">
        <v>0</v>
      </c>
      <c r="W24" s="26">
        <v>2981232</v>
      </c>
      <c r="X24" s="26">
        <v>2981232</v>
      </c>
      <c r="Y24" s="31">
        <v>0</v>
      </c>
      <c r="Z24" s="12">
        <v>0</v>
      </c>
      <c r="AA24" s="47">
        <v>2981232</v>
      </c>
      <c r="AB24" s="47">
        <v>2981232</v>
      </c>
      <c r="AC24" s="31">
        <v>0</v>
      </c>
      <c r="AD24" s="12">
        <v>0</v>
      </c>
      <c r="AE24" s="55">
        <v>2981768</v>
      </c>
      <c r="AF24" s="47">
        <v>2981768</v>
      </c>
      <c r="AG24" s="31">
        <v>1.7979144192725727E-4</v>
      </c>
      <c r="AH24" s="34">
        <v>0</v>
      </c>
      <c r="AI24" s="47">
        <v>2981768</v>
      </c>
      <c r="AJ24" s="47">
        <v>2981768</v>
      </c>
      <c r="AK24" s="47">
        <v>2981768</v>
      </c>
      <c r="AL24" s="47">
        <v>2981768</v>
      </c>
      <c r="AM24" s="31">
        <v>1.7979144192725727E-4</v>
      </c>
      <c r="AN24" s="12">
        <v>0</v>
      </c>
      <c r="AO24" s="55">
        <v>2981768</v>
      </c>
      <c r="AP24" s="47">
        <v>2981768</v>
      </c>
      <c r="AQ24" s="47">
        <v>2981768</v>
      </c>
      <c r="AR24" s="47">
        <v>2981768</v>
      </c>
      <c r="AS24" s="31">
        <f>AO24/AK24-1</f>
        <v>0</v>
      </c>
      <c r="AT24" s="53">
        <f>AP24/AO24-1</f>
        <v>0</v>
      </c>
      <c r="AU24" s="55">
        <v>2981768</v>
      </c>
      <c r="AV24" s="47">
        <v>2981768</v>
      </c>
      <c r="AW24" s="47">
        <v>2981768</v>
      </c>
      <c r="AX24" s="31">
        <f>AU24/AQ24-1</f>
        <v>0</v>
      </c>
      <c r="AY24" s="53">
        <f>AR24/AU24-1</f>
        <v>0</v>
      </c>
      <c r="AZ24" s="55">
        <v>2981768</v>
      </c>
      <c r="BA24" s="47">
        <v>2981768</v>
      </c>
      <c r="BB24" s="47">
        <v>2981768</v>
      </c>
      <c r="BC24" s="47">
        <v>2981768</v>
      </c>
      <c r="BD24" s="31">
        <f>AZ24/AV24-1</f>
        <v>0</v>
      </c>
      <c r="BE24" s="31">
        <f>BA24/AZ24-1</f>
        <v>0</v>
      </c>
      <c r="BF24" s="55">
        <v>2981768</v>
      </c>
      <c r="BG24" s="47">
        <v>2981768</v>
      </c>
      <c r="BH24" s="47">
        <v>2981768</v>
      </c>
      <c r="BI24" s="31">
        <f>BF24/BB24-1</f>
        <v>0</v>
      </c>
      <c r="BJ24" s="31">
        <f>BG24/BF24-1</f>
        <v>0</v>
      </c>
      <c r="BK24" s="55">
        <v>2981768</v>
      </c>
      <c r="BL24" s="542"/>
      <c r="BM24" s="542"/>
      <c r="BN24" s="51">
        <v>2981768</v>
      </c>
      <c r="BO24" s="51">
        <v>2981768</v>
      </c>
      <c r="BP24" s="51">
        <v>2981768</v>
      </c>
      <c r="BQ24" s="51">
        <v>2981768</v>
      </c>
      <c r="BR24" s="31">
        <f>IFERROR(BK24/BG24-1,"N/A")</f>
        <v>0</v>
      </c>
      <c r="BS24" s="609">
        <f>IFERROR(BP24/BK24-1,"N/A")</f>
        <v>0</v>
      </c>
      <c r="BT24" s="55">
        <v>2981768</v>
      </c>
      <c r="BU24" s="542"/>
      <c r="BV24" s="542"/>
      <c r="BW24" s="542"/>
      <c r="BX24" s="542"/>
      <c r="BY24" s="542"/>
      <c r="BZ24" s="542"/>
      <c r="CA24" s="31">
        <f>IFERROR(BT24/BP24-1,"N/A")</f>
        <v>0</v>
      </c>
      <c r="CB24" s="609">
        <f>IFERROR(BY24/BT24-1,"N/A")</f>
        <v>-1</v>
      </c>
      <c r="CD24" s="114" t="s">
        <v>283</v>
      </c>
      <c r="CE24" s="27"/>
    </row>
    <row r="25" spans="1:83" ht="51">
      <c r="A25" s="2" t="str">
        <f t="shared" si="0"/>
        <v/>
      </c>
      <c r="C25" s="409" t="s">
        <v>45</v>
      </c>
      <c r="D25" s="25" t="s">
        <v>370</v>
      </c>
      <c r="E25" s="15">
        <v>217</v>
      </c>
      <c r="F25" s="15">
        <v>10276</v>
      </c>
      <c r="G25" s="33"/>
      <c r="H25" s="101" t="s">
        <v>373</v>
      </c>
      <c r="I25" s="9"/>
      <c r="J25" s="32"/>
      <c r="K25" s="32"/>
      <c r="L25" s="37"/>
      <c r="M25" s="11"/>
      <c r="N25" s="11"/>
      <c r="O25" s="79"/>
      <c r="P25" s="11"/>
      <c r="Q25" s="11"/>
      <c r="R25" s="79"/>
      <c r="S25" s="11"/>
      <c r="T25" s="11"/>
      <c r="U25" s="31"/>
      <c r="V25" s="12"/>
      <c r="W25" s="26"/>
      <c r="X25" s="26"/>
      <c r="Y25" s="31"/>
      <c r="Z25" s="12"/>
      <c r="AA25" s="47">
        <v>462173</v>
      </c>
      <c r="AB25" s="47">
        <v>462173</v>
      </c>
      <c r="AC25" s="31"/>
      <c r="AD25" s="12"/>
      <c r="AE25" s="55">
        <v>462173</v>
      </c>
      <c r="AF25" s="47">
        <v>462173</v>
      </c>
      <c r="AG25" s="31"/>
      <c r="AH25" s="34"/>
      <c r="AI25" s="47">
        <v>462173</v>
      </c>
      <c r="AJ25" s="47">
        <v>462173</v>
      </c>
      <c r="AK25" s="47">
        <v>462173</v>
      </c>
      <c r="AL25" s="47">
        <v>462173</v>
      </c>
      <c r="AM25" s="31"/>
      <c r="AN25" s="12"/>
      <c r="AO25" s="55">
        <v>462173</v>
      </c>
      <c r="AP25" s="47">
        <v>462173</v>
      </c>
      <c r="AQ25" s="47">
        <v>462173</v>
      </c>
      <c r="AR25" s="47">
        <v>462173</v>
      </c>
      <c r="AS25" s="31"/>
      <c r="AT25" s="34"/>
      <c r="AU25" s="55">
        <v>462173</v>
      </c>
      <c r="AV25" s="47">
        <v>462173</v>
      </c>
      <c r="AW25" s="47">
        <v>462173</v>
      </c>
      <c r="AX25" s="31"/>
      <c r="AY25" s="34"/>
      <c r="AZ25" s="55">
        <v>462173</v>
      </c>
      <c r="BA25" s="47">
        <v>462173</v>
      </c>
      <c r="BB25" s="47">
        <v>462173</v>
      </c>
      <c r="BC25" s="47">
        <v>462173</v>
      </c>
      <c r="BD25" s="31"/>
      <c r="BE25" s="12"/>
      <c r="BF25" s="55">
        <v>462173</v>
      </c>
      <c r="BG25" s="47">
        <v>462173</v>
      </c>
      <c r="BH25" s="47">
        <v>462173</v>
      </c>
      <c r="BI25" s="31"/>
      <c r="BJ25" s="31"/>
      <c r="BK25" s="55">
        <v>462173</v>
      </c>
      <c r="BL25" s="542"/>
      <c r="BM25" s="542"/>
      <c r="BN25" s="51">
        <v>462173</v>
      </c>
      <c r="BO25" s="51">
        <v>462173</v>
      </c>
      <c r="BP25" s="51">
        <v>462173</v>
      </c>
      <c r="BQ25" s="51">
        <v>462173</v>
      </c>
      <c r="BR25" s="31"/>
      <c r="BS25" s="53"/>
      <c r="BT25" s="55">
        <v>462173</v>
      </c>
      <c r="BU25" s="542"/>
      <c r="BV25" s="542"/>
      <c r="BW25" s="542"/>
      <c r="BX25" s="542"/>
      <c r="BY25" s="542"/>
      <c r="BZ25" s="542"/>
      <c r="CA25" s="31"/>
      <c r="CB25" s="53"/>
      <c r="CD25" s="114"/>
      <c r="CE25" s="27"/>
    </row>
    <row r="26" spans="1:83" ht="40.5" customHeight="1">
      <c r="A26" s="2" t="str">
        <f t="shared" si="0"/>
        <v/>
      </c>
      <c r="C26" s="409" t="s">
        <v>45</v>
      </c>
      <c r="D26" s="25" t="s">
        <v>370</v>
      </c>
      <c r="E26" s="15">
        <v>218</v>
      </c>
      <c r="F26" s="15">
        <v>10277</v>
      </c>
      <c r="G26" s="33"/>
      <c r="H26" s="101" t="s">
        <v>372</v>
      </c>
      <c r="I26" s="9"/>
      <c r="J26" s="32"/>
      <c r="K26" s="32"/>
      <c r="L26" s="37"/>
      <c r="M26" s="11"/>
      <c r="N26" s="11"/>
      <c r="O26" s="79"/>
      <c r="P26" s="11"/>
      <c r="Q26" s="11"/>
      <c r="R26" s="79"/>
      <c r="S26" s="11"/>
      <c r="T26" s="11"/>
      <c r="U26" s="31"/>
      <c r="V26" s="12"/>
      <c r="W26" s="26"/>
      <c r="X26" s="26"/>
      <c r="Y26" s="31"/>
      <c r="Z26" s="12"/>
      <c r="AA26" s="47">
        <v>689134</v>
      </c>
      <c r="AB26" s="47">
        <v>689134</v>
      </c>
      <c r="AC26" s="31"/>
      <c r="AD26" s="12"/>
      <c r="AE26" s="55">
        <v>689134</v>
      </c>
      <c r="AF26" s="47">
        <v>689134</v>
      </c>
      <c r="AG26" s="31"/>
      <c r="AH26" s="34"/>
      <c r="AI26" s="47">
        <v>689134</v>
      </c>
      <c r="AJ26" s="47">
        <v>689134</v>
      </c>
      <c r="AK26" s="47">
        <v>689134</v>
      </c>
      <c r="AL26" s="47">
        <v>689134</v>
      </c>
      <c r="AM26" s="31"/>
      <c r="AN26" s="12"/>
      <c r="AO26" s="55">
        <v>689134</v>
      </c>
      <c r="AP26" s="47">
        <v>689134</v>
      </c>
      <c r="AQ26" s="47">
        <v>689134</v>
      </c>
      <c r="AR26" s="47">
        <v>689134</v>
      </c>
      <c r="AS26" s="31"/>
      <c r="AT26" s="34"/>
      <c r="AU26" s="55">
        <v>689134</v>
      </c>
      <c r="AV26" s="47">
        <v>689134</v>
      </c>
      <c r="AW26" s="47">
        <v>689134</v>
      </c>
      <c r="AX26" s="31"/>
      <c r="AY26" s="34"/>
      <c r="AZ26" s="55">
        <v>689134</v>
      </c>
      <c r="BA26" s="47">
        <v>689134</v>
      </c>
      <c r="BB26" s="47">
        <v>689134</v>
      </c>
      <c r="BC26" s="47">
        <v>689134</v>
      </c>
      <c r="BD26" s="31"/>
      <c r="BE26" s="12"/>
      <c r="BF26" s="55">
        <v>689134</v>
      </c>
      <c r="BG26" s="47">
        <v>689134</v>
      </c>
      <c r="BH26" s="47">
        <v>689134</v>
      </c>
      <c r="BI26" s="31"/>
      <c r="BJ26" s="31"/>
      <c r="BK26" s="55">
        <v>689134</v>
      </c>
      <c r="BL26" s="542"/>
      <c r="BM26" s="542"/>
      <c r="BN26" s="51">
        <v>689134</v>
      </c>
      <c r="BO26" s="51">
        <v>689134</v>
      </c>
      <c r="BP26" s="51">
        <v>689134</v>
      </c>
      <c r="BQ26" s="51">
        <v>689134</v>
      </c>
      <c r="BR26" s="31"/>
      <c r="BS26" s="53"/>
      <c r="BT26" s="55">
        <v>689134</v>
      </c>
      <c r="BU26" s="542"/>
      <c r="BV26" s="542"/>
      <c r="BW26" s="542"/>
      <c r="BX26" s="542"/>
      <c r="BY26" s="542"/>
      <c r="BZ26" s="542"/>
      <c r="CA26" s="31"/>
      <c r="CB26" s="53"/>
      <c r="CD26" s="114"/>
      <c r="CE26" s="27"/>
    </row>
    <row r="27" spans="1:83" ht="88.5" customHeight="1">
      <c r="A27" s="2" t="str">
        <f t="shared" si="0"/>
        <v/>
      </c>
      <c r="C27" s="409" t="s">
        <v>45</v>
      </c>
      <c r="D27" s="25" t="s">
        <v>370</v>
      </c>
      <c r="E27" s="15">
        <v>219</v>
      </c>
      <c r="F27" s="15">
        <v>10278</v>
      </c>
      <c r="G27" s="33"/>
      <c r="H27" s="101" t="s">
        <v>371</v>
      </c>
      <c r="I27" s="9"/>
      <c r="J27" s="32"/>
      <c r="K27" s="32"/>
      <c r="L27" s="37"/>
      <c r="M27" s="11"/>
      <c r="N27" s="11"/>
      <c r="O27" s="79"/>
      <c r="P27" s="11"/>
      <c r="Q27" s="11"/>
      <c r="R27" s="79"/>
      <c r="S27" s="11"/>
      <c r="T27" s="11"/>
      <c r="U27" s="31"/>
      <c r="V27" s="12"/>
      <c r="W27" s="26"/>
      <c r="X27" s="26"/>
      <c r="Y27" s="31"/>
      <c r="Z27" s="12"/>
      <c r="AA27" s="47">
        <v>636354</v>
      </c>
      <c r="AB27" s="47">
        <v>636354</v>
      </c>
      <c r="AC27" s="31"/>
      <c r="AD27" s="12"/>
      <c r="AE27" s="55">
        <v>636354</v>
      </c>
      <c r="AF27" s="47">
        <v>636354</v>
      </c>
      <c r="AG27" s="31"/>
      <c r="AH27" s="34"/>
      <c r="AI27" s="47">
        <v>636354</v>
      </c>
      <c r="AJ27" s="47">
        <v>636354</v>
      </c>
      <c r="AK27" s="47">
        <v>636354</v>
      </c>
      <c r="AL27" s="47">
        <v>636354</v>
      </c>
      <c r="AM27" s="31"/>
      <c r="AN27" s="12"/>
      <c r="AO27" s="55">
        <v>636354</v>
      </c>
      <c r="AP27" s="47">
        <v>636354</v>
      </c>
      <c r="AQ27" s="47">
        <v>636354</v>
      </c>
      <c r="AR27" s="47">
        <v>636354</v>
      </c>
      <c r="AS27" s="31"/>
      <c r="AT27" s="34"/>
      <c r="AU27" s="55">
        <v>636354</v>
      </c>
      <c r="AV27" s="47">
        <v>636354</v>
      </c>
      <c r="AW27" s="47">
        <v>636354</v>
      </c>
      <c r="AX27" s="31"/>
      <c r="AY27" s="34"/>
      <c r="AZ27" s="55">
        <v>636354</v>
      </c>
      <c r="BA27" s="47">
        <v>636354</v>
      </c>
      <c r="BB27" s="47">
        <v>636354</v>
      </c>
      <c r="BC27" s="47">
        <v>636354</v>
      </c>
      <c r="BD27" s="31"/>
      <c r="BE27" s="12"/>
      <c r="BF27" s="55">
        <v>636354</v>
      </c>
      <c r="BG27" s="47">
        <v>636354</v>
      </c>
      <c r="BH27" s="47">
        <v>636354</v>
      </c>
      <c r="BI27" s="31"/>
      <c r="BJ27" s="31"/>
      <c r="BK27" s="55">
        <v>636354</v>
      </c>
      <c r="BL27" s="542"/>
      <c r="BM27" s="542"/>
      <c r="BN27" s="51">
        <v>636354</v>
      </c>
      <c r="BO27" s="51">
        <v>636354</v>
      </c>
      <c r="BP27" s="51">
        <v>636354</v>
      </c>
      <c r="BQ27" s="51">
        <v>636354</v>
      </c>
      <c r="BR27" s="31"/>
      <c r="BS27" s="53"/>
      <c r="BT27" s="55">
        <v>636354</v>
      </c>
      <c r="BU27" s="542"/>
      <c r="BV27" s="542"/>
      <c r="BW27" s="542"/>
      <c r="BX27" s="542"/>
      <c r="BY27" s="542"/>
      <c r="BZ27" s="542"/>
      <c r="CA27" s="31"/>
      <c r="CB27" s="53"/>
      <c r="CD27" s="114"/>
      <c r="CE27" s="27"/>
    </row>
    <row r="28" spans="1:83" ht="38.25">
      <c r="A28" s="2" t="str">
        <f t="shared" si="0"/>
        <v/>
      </c>
      <c r="C28" s="409" t="s">
        <v>45</v>
      </c>
      <c r="D28" s="25" t="s">
        <v>370</v>
      </c>
      <c r="E28" s="15">
        <v>222</v>
      </c>
      <c r="F28" s="15">
        <v>10281</v>
      </c>
      <c r="G28" s="33"/>
      <c r="H28" s="101" t="s">
        <v>369</v>
      </c>
      <c r="I28" s="9"/>
      <c r="J28" s="32"/>
      <c r="K28" s="32"/>
      <c r="L28" s="37"/>
      <c r="M28" s="11"/>
      <c r="N28" s="11"/>
      <c r="O28" s="79"/>
      <c r="P28" s="11"/>
      <c r="Q28" s="11"/>
      <c r="R28" s="79"/>
      <c r="S28" s="11"/>
      <c r="T28" s="11"/>
      <c r="U28" s="31"/>
      <c r="V28" s="12"/>
      <c r="W28" s="26"/>
      <c r="X28" s="26"/>
      <c r="Y28" s="31"/>
      <c r="Z28" s="12"/>
      <c r="AA28" s="47">
        <v>1194107</v>
      </c>
      <c r="AB28" s="47">
        <v>1194107</v>
      </c>
      <c r="AC28" s="31"/>
      <c r="AD28" s="12"/>
      <c r="AE28" s="55">
        <v>1194107</v>
      </c>
      <c r="AF28" s="47">
        <v>1194107</v>
      </c>
      <c r="AG28" s="31"/>
      <c r="AH28" s="34"/>
      <c r="AI28" s="47">
        <v>1194107</v>
      </c>
      <c r="AJ28" s="47">
        <v>1194107</v>
      </c>
      <c r="AK28" s="47">
        <v>1194107</v>
      </c>
      <c r="AL28" s="47">
        <v>1194107</v>
      </c>
      <c r="AM28" s="31"/>
      <c r="AN28" s="12"/>
      <c r="AO28" s="55">
        <v>1194107</v>
      </c>
      <c r="AP28" s="47">
        <v>1194107</v>
      </c>
      <c r="AQ28" s="47">
        <v>1194107</v>
      </c>
      <c r="AR28" s="47">
        <v>1194107</v>
      </c>
      <c r="AS28" s="31"/>
      <c r="AT28" s="34"/>
      <c r="AU28" s="55">
        <v>1194107</v>
      </c>
      <c r="AV28" s="47">
        <v>1194107</v>
      </c>
      <c r="AW28" s="47">
        <v>1194107</v>
      </c>
      <c r="AX28" s="31"/>
      <c r="AY28" s="34"/>
      <c r="AZ28" s="55">
        <v>1194107</v>
      </c>
      <c r="BA28" s="47">
        <v>1194107</v>
      </c>
      <c r="BB28" s="47">
        <v>1194107</v>
      </c>
      <c r="BC28" s="47">
        <v>1194107</v>
      </c>
      <c r="BD28" s="31"/>
      <c r="BE28" s="12"/>
      <c r="BF28" s="55">
        <v>1194107</v>
      </c>
      <c r="BG28" s="47">
        <v>1194107</v>
      </c>
      <c r="BH28" s="47">
        <v>1194107</v>
      </c>
      <c r="BI28" s="31"/>
      <c r="BJ28" s="31"/>
      <c r="BK28" s="55">
        <v>1194107</v>
      </c>
      <c r="BL28" s="542"/>
      <c r="BM28" s="542"/>
      <c r="BN28" s="51">
        <v>1194107</v>
      </c>
      <c r="BO28" s="51">
        <v>1194107</v>
      </c>
      <c r="BP28" s="51">
        <v>1194107</v>
      </c>
      <c r="BQ28" s="51">
        <v>1194107</v>
      </c>
      <c r="BR28" s="31"/>
      <c r="BS28" s="53"/>
      <c r="BT28" s="55">
        <v>1194107</v>
      </c>
      <c r="BU28" s="542"/>
      <c r="BV28" s="542"/>
      <c r="BW28" s="542"/>
      <c r="BX28" s="542"/>
      <c r="BY28" s="542"/>
      <c r="BZ28" s="542"/>
      <c r="CA28" s="31"/>
      <c r="CB28" s="53"/>
      <c r="CD28" s="114"/>
      <c r="CE28" s="27"/>
    </row>
    <row r="29" spans="1:83" ht="25.5">
      <c r="A29" s="2" t="str">
        <f t="shared" si="0"/>
        <v>TP2007165</v>
      </c>
      <c r="B29" s="311" t="s">
        <v>569</v>
      </c>
      <c r="C29" s="61" t="s">
        <v>41</v>
      </c>
      <c r="D29" s="13" t="s">
        <v>362</v>
      </c>
      <c r="E29" s="13" t="s">
        <v>43</v>
      </c>
      <c r="F29" s="13" t="s">
        <v>43</v>
      </c>
      <c r="G29" s="33">
        <v>39965</v>
      </c>
      <c r="H29" s="17" t="s">
        <v>368</v>
      </c>
      <c r="I29" s="23">
        <v>17101764</v>
      </c>
      <c r="J29" s="32">
        <v>5339018.68</v>
      </c>
      <c r="K29" s="32">
        <v>6524013.6799999997</v>
      </c>
      <c r="L29" s="37">
        <v>-0.61851808503497074</v>
      </c>
      <c r="M29" s="11">
        <v>5997609</v>
      </c>
      <c r="N29" s="11">
        <v>27373809</v>
      </c>
      <c r="O29" s="79">
        <v>-0.76166949656147598</v>
      </c>
      <c r="P29" s="11">
        <v>20890772</v>
      </c>
      <c r="Q29" s="11">
        <v>32463272</v>
      </c>
      <c r="R29" s="79">
        <v>-0.15677603292730324</v>
      </c>
      <c r="S29" s="11">
        <v>29567877</v>
      </c>
      <c r="T29" s="11">
        <v>34986877</v>
      </c>
      <c r="U29" s="31">
        <v>8.0152089904623747E-2</v>
      </c>
      <c r="V29" s="12">
        <v>0.18327321910869698</v>
      </c>
      <c r="W29" s="26">
        <v>36928458</v>
      </c>
      <c r="X29" s="26">
        <v>36928458</v>
      </c>
      <c r="Y29" s="31">
        <v>5.549455014232918E-2</v>
      </c>
      <c r="Z29" s="12">
        <v>0</v>
      </c>
      <c r="AA29" s="47">
        <v>37028625</v>
      </c>
      <c r="AB29" s="47">
        <v>37028625</v>
      </c>
      <c r="AC29" s="31">
        <v>2.7124609427233715E-3</v>
      </c>
      <c r="AD29" s="12">
        <v>0</v>
      </c>
      <c r="AE29" s="55">
        <v>37028625</v>
      </c>
      <c r="AF29" s="47">
        <v>37028625</v>
      </c>
      <c r="AG29" s="31">
        <v>0</v>
      </c>
      <c r="AH29" s="34">
        <v>0</v>
      </c>
      <c r="AI29" s="47">
        <v>37028625</v>
      </c>
      <c r="AJ29" s="47">
        <v>37028625</v>
      </c>
      <c r="AK29" s="47">
        <v>37028625</v>
      </c>
      <c r="AL29" s="47">
        <v>37028625</v>
      </c>
      <c r="AM29" s="31">
        <v>0</v>
      </c>
      <c r="AN29" s="12">
        <v>0</v>
      </c>
      <c r="AO29" s="55">
        <v>37028625</v>
      </c>
      <c r="AP29" s="47">
        <v>37028625</v>
      </c>
      <c r="AQ29" s="47">
        <v>37028625</v>
      </c>
      <c r="AR29" s="47">
        <v>37028625</v>
      </c>
      <c r="AS29" s="31">
        <f>AO29/AK29-1</f>
        <v>0</v>
      </c>
      <c r="AT29" s="53">
        <f>AP29/AO29-1</f>
        <v>0</v>
      </c>
      <c r="AU29" s="55">
        <v>37028625</v>
      </c>
      <c r="AV29" s="47">
        <v>37028625</v>
      </c>
      <c r="AW29" s="47">
        <v>37028625</v>
      </c>
      <c r="AX29" s="31">
        <f>AU29/AQ29-1</f>
        <v>0</v>
      </c>
      <c r="AY29" s="53">
        <f>AR29/AU29-1</f>
        <v>0</v>
      </c>
      <c r="AZ29" s="55">
        <v>37028625</v>
      </c>
      <c r="BA29" s="47">
        <v>37028625</v>
      </c>
      <c r="BB29" s="47">
        <v>37028625</v>
      </c>
      <c r="BC29" s="47">
        <v>37028625</v>
      </c>
      <c r="BD29" s="31">
        <f>AZ29/AV29-1</f>
        <v>0</v>
      </c>
      <c r="BE29" s="31">
        <f>BA29/AZ29-1</f>
        <v>0</v>
      </c>
      <c r="BF29" s="55">
        <v>37028625</v>
      </c>
      <c r="BG29" s="47">
        <v>37028625</v>
      </c>
      <c r="BH29" s="47">
        <v>37028625</v>
      </c>
      <c r="BI29" s="31">
        <f>BF29/BB29-1</f>
        <v>0</v>
      </c>
      <c r="BJ29" s="31">
        <f>BG29/BF29-1</f>
        <v>0</v>
      </c>
      <c r="BK29" s="55">
        <v>37028625</v>
      </c>
      <c r="BL29" s="542"/>
      <c r="BM29" s="542"/>
      <c r="BN29" s="51">
        <v>37028625</v>
      </c>
      <c r="BO29" s="51">
        <v>37028625</v>
      </c>
      <c r="BP29" s="51">
        <v>37028625</v>
      </c>
      <c r="BQ29" s="51">
        <v>37028625</v>
      </c>
      <c r="BR29" s="31">
        <f>IFERROR(BK29/BG29-1,"N/A")</f>
        <v>0</v>
      </c>
      <c r="BS29" s="609">
        <f>IFERROR(BP29/BK29-1,"N/A")</f>
        <v>0</v>
      </c>
      <c r="BT29" s="55">
        <v>37028625</v>
      </c>
      <c r="BU29" s="542"/>
      <c r="BV29" s="542"/>
      <c r="BW29" s="542"/>
      <c r="BX29" s="542"/>
      <c r="BY29" s="542"/>
      <c r="BZ29" s="542"/>
      <c r="CA29" s="31">
        <f>IFERROR(BT29/BP29-1,"N/A")</f>
        <v>0</v>
      </c>
      <c r="CB29" s="609">
        <f>IFERROR(BY29/BT29-1,"N/A")</f>
        <v>-1</v>
      </c>
      <c r="CD29" s="114" t="s">
        <v>367</v>
      </c>
      <c r="CE29" s="27"/>
    </row>
    <row r="30" spans="1:83" ht="51">
      <c r="A30" s="2" t="str">
        <f t="shared" si="0"/>
        <v/>
      </c>
      <c r="C30" s="409" t="s">
        <v>45</v>
      </c>
      <c r="D30" s="15" t="s">
        <v>362</v>
      </c>
      <c r="E30" s="15">
        <v>113</v>
      </c>
      <c r="F30" s="15">
        <v>10140</v>
      </c>
      <c r="G30" s="33"/>
      <c r="H30" s="17" t="s">
        <v>366</v>
      </c>
      <c r="I30" s="23"/>
      <c r="J30" s="32"/>
      <c r="K30" s="32"/>
      <c r="L30" s="37"/>
      <c r="M30" s="11"/>
      <c r="N30" s="11"/>
      <c r="O30" s="79"/>
      <c r="P30" s="11"/>
      <c r="Q30" s="11"/>
      <c r="R30" s="79"/>
      <c r="S30" s="11"/>
      <c r="T30" s="11"/>
      <c r="U30" s="31"/>
      <c r="V30" s="12"/>
      <c r="W30" s="26"/>
      <c r="X30" s="26"/>
      <c r="Y30" s="31"/>
      <c r="Z30" s="12"/>
      <c r="AA30" s="47">
        <v>11304565</v>
      </c>
      <c r="AB30" s="47">
        <v>11304565</v>
      </c>
      <c r="AC30" s="31"/>
      <c r="AD30" s="12"/>
      <c r="AE30" s="55">
        <v>11304565</v>
      </c>
      <c r="AF30" s="47">
        <v>11304565</v>
      </c>
      <c r="AG30" s="31"/>
      <c r="AH30" s="34"/>
      <c r="AI30" s="47">
        <v>11304565</v>
      </c>
      <c r="AJ30" s="47">
        <v>11304565</v>
      </c>
      <c r="AK30" s="47">
        <v>11304565</v>
      </c>
      <c r="AL30" s="47">
        <v>11304565</v>
      </c>
      <c r="AM30" s="31"/>
      <c r="AN30" s="12"/>
      <c r="AO30" s="55">
        <v>11304565</v>
      </c>
      <c r="AP30" s="47">
        <v>11304565</v>
      </c>
      <c r="AQ30" s="47">
        <v>11304565</v>
      </c>
      <c r="AR30" s="47">
        <v>11304565</v>
      </c>
      <c r="AS30" s="31"/>
      <c r="AT30" s="34"/>
      <c r="AU30" s="55">
        <v>11304565</v>
      </c>
      <c r="AV30" s="47">
        <v>11304565</v>
      </c>
      <c r="AW30" s="47">
        <v>11304565</v>
      </c>
      <c r="AX30" s="31"/>
      <c r="AY30" s="34"/>
      <c r="AZ30" s="55">
        <v>11304565</v>
      </c>
      <c r="BA30" s="47">
        <v>11304565</v>
      </c>
      <c r="BB30" s="47">
        <v>11304565</v>
      </c>
      <c r="BC30" s="47">
        <v>11304565</v>
      </c>
      <c r="BD30" s="31"/>
      <c r="BE30" s="12"/>
      <c r="BF30" s="55">
        <v>11304565</v>
      </c>
      <c r="BG30" s="47">
        <v>11304565</v>
      </c>
      <c r="BH30" s="47">
        <v>11304565</v>
      </c>
      <c r="BI30" s="31"/>
      <c r="BJ30" s="31"/>
      <c r="BK30" s="55">
        <v>11304565</v>
      </c>
      <c r="BL30" s="542"/>
      <c r="BM30" s="542"/>
      <c r="BN30" s="51">
        <v>11304565</v>
      </c>
      <c r="BO30" s="51">
        <v>11304565</v>
      </c>
      <c r="BP30" s="51">
        <v>11304565</v>
      </c>
      <c r="BQ30" s="51">
        <v>11304565</v>
      </c>
      <c r="BR30" s="31"/>
      <c r="BS30" s="53"/>
      <c r="BT30" s="55">
        <v>11304565</v>
      </c>
      <c r="BU30" s="542"/>
      <c r="BV30" s="542"/>
      <c r="BW30" s="542"/>
      <c r="BX30" s="542"/>
      <c r="BY30" s="542"/>
      <c r="BZ30" s="542"/>
      <c r="CA30" s="31"/>
      <c r="CB30" s="53"/>
      <c r="CD30" s="114"/>
      <c r="CE30" s="27"/>
    </row>
    <row r="31" spans="1:83" ht="38.25">
      <c r="A31" s="2" t="str">
        <f t="shared" si="0"/>
        <v/>
      </c>
      <c r="C31" s="409" t="s">
        <v>45</v>
      </c>
      <c r="D31" s="15" t="s">
        <v>362</v>
      </c>
      <c r="E31" s="15">
        <v>113</v>
      </c>
      <c r="F31" s="15">
        <v>10141</v>
      </c>
      <c r="G31" s="33"/>
      <c r="H31" s="17" t="s">
        <v>365</v>
      </c>
      <c r="I31" s="23"/>
      <c r="J31" s="32"/>
      <c r="K31" s="32"/>
      <c r="L31" s="37"/>
      <c r="M31" s="11"/>
      <c r="N31" s="11"/>
      <c r="O31" s="79"/>
      <c r="P31" s="11"/>
      <c r="Q31" s="11"/>
      <c r="R31" s="79"/>
      <c r="S31" s="11"/>
      <c r="T31" s="11"/>
      <c r="U31" s="31"/>
      <c r="V31" s="12"/>
      <c r="W31" s="26"/>
      <c r="X31" s="26"/>
      <c r="Y31" s="31"/>
      <c r="Z31" s="12"/>
      <c r="AA31" s="47">
        <v>13469723</v>
      </c>
      <c r="AB31" s="47">
        <v>13469723</v>
      </c>
      <c r="AC31" s="31"/>
      <c r="AD31" s="12"/>
      <c r="AE31" s="55">
        <v>13469723</v>
      </c>
      <c r="AF31" s="47">
        <v>13469723</v>
      </c>
      <c r="AG31" s="31"/>
      <c r="AH31" s="34"/>
      <c r="AI31" s="47">
        <v>13469723</v>
      </c>
      <c r="AJ31" s="47">
        <v>13469723</v>
      </c>
      <c r="AK31" s="47">
        <v>13469723</v>
      </c>
      <c r="AL31" s="47">
        <v>13469723</v>
      </c>
      <c r="AM31" s="31"/>
      <c r="AN31" s="12"/>
      <c r="AO31" s="55">
        <v>13469723</v>
      </c>
      <c r="AP31" s="47">
        <v>13469723</v>
      </c>
      <c r="AQ31" s="47">
        <v>13469723</v>
      </c>
      <c r="AR31" s="47">
        <v>13469723</v>
      </c>
      <c r="AS31" s="31"/>
      <c r="AT31" s="34"/>
      <c r="AU31" s="55">
        <v>13469723</v>
      </c>
      <c r="AV31" s="47">
        <v>13469723</v>
      </c>
      <c r="AW31" s="47">
        <v>13469723</v>
      </c>
      <c r="AX31" s="31"/>
      <c r="AY31" s="34"/>
      <c r="AZ31" s="55">
        <v>13469723</v>
      </c>
      <c r="BA31" s="47">
        <v>13469723</v>
      </c>
      <c r="BB31" s="47">
        <v>13469723</v>
      </c>
      <c r="BC31" s="47">
        <v>13469723</v>
      </c>
      <c r="BD31" s="31"/>
      <c r="BE31" s="12"/>
      <c r="BF31" s="55">
        <v>13469723</v>
      </c>
      <c r="BG31" s="47">
        <v>13469723</v>
      </c>
      <c r="BH31" s="47">
        <v>13469723</v>
      </c>
      <c r="BI31" s="31"/>
      <c r="BJ31" s="31"/>
      <c r="BK31" s="55">
        <v>13469723</v>
      </c>
      <c r="BL31" s="542"/>
      <c r="BM31" s="542"/>
      <c r="BN31" s="51">
        <v>13469723</v>
      </c>
      <c r="BO31" s="51">
        <v>13469723</v>
      </c>
      <c r="BP31" s="51">
        <v>13469723</v>
      </c>
      <c r="BQ31" s="51">
        <v>13469723</v>
      </c>
      <c r="BR31" s="31"/>
      <c r="BS31" s="53"/>
      <c r="BT31" s="55">
        <v>13469723</v>
      </c>
      <c r="BU31" s="542"/>
      <c r="BV31" s="542"/>
      <c r="BW31" s="542"/>
      <c r="BX31" s="542"/>
      <c r="BY31" s="542"/>
      <c r="BZ31" s="542"/>
      <c r="CA31" s="31"/>
      <c r="CB31" s="53"/>
      <c r="CD31" s="114"/>
      <c r="CE31" s="27"/>
    </row>
    <row r="32" spans="1:83" ht="25.5">
      <c r="A32" s="2" t="str">
        <f t="shared" si="0"/>
        <v/>
      </c>
      <c r="C32" s="409" t="s">
        <v>45</v>
      </c>
      <c r="D32" s="15" t="s">
        <v>362</v>
      </c>
      <c r="E32" s="15">
        <v>113</v>
      </c>
      <c r="F32" s="15">
        <v>10745</v>
      </c>
      <c r="G32" s="33"/>
      <c r="H32" s="17" t="s">
        <v>364</v>
      </c>
      <c r="I32" s="23"/>
      <c r="J32" s="32"/>
      <c r="K32" s="32"/>
      <c r="L32" s="37"/>
      <c r="M32" s="11"/>
      <c r="N32" s="11"/>
      <c r="O32" s="79"/>
      <c r="P32" s="11"/>
      <c r="Q32" s="11"/>
      <c r="R32" s="79"/>
      <c r="S32" s="11"/>
      <c r="T32" s="11"/>
      <c r="U32" s="31"/>
      <c r="V32" s="12"/>
      <c r="W32" s="26"/>
      <c r="X32" s="26"/>
      <c r="Y32" s="31"/>
      <c r="Z32" s="12"/>
      <c r="AA32" s="47">
        <v>4810545</v>
      </c>
      <c r="AB32" s="47">
        <v>4810545</v>
      </c>
      <c r="AC32" s="31"/>
      <c r="AD32" s="12"/>
      <c r="AE32" s="55">
        <v>4810545</v>
      </c>
      <c r="AF32" s="47">
        <v>4810545</v>
      </c>
      <c r="AG32" s="31"/>
      <c r="AH32" s="34"/>
      <c r="AI32" s="47">
        <v>4810545</v>
      </c>
      <c r="AJ32" s="47">
        <v>4810545</v>
      </c>
      <c r="AK32" s="47">
        <v>4810545</v>
      </c>
      <c r="AL32" s="47">
        <v>4810545</v>
      </c>
      <c r="AM32" s="31"/>
      <c r="AN32" s="12"/>
      <c r="AO32" s="55">
        <v>4810545</v>
      </c>
      <c r="AP32" s="47">
        <v>4810545</v>
      </c>
      <c r="AQ32" s="47">
        <v>4810545</v>
      </c>
      <c r="AR32" s="47">
        <v>4810545</v>
      </c>
      <c r="AS32" s="31"/>
      <c r="AT32" s="34"/>
      <c r="AU32" s="55">
        <v>4810545</v>
      </c>
      <c r="AV32" s="47">
        <v>4810545</v>
      </c>
      <c r="AW32" s="47">
        <v>4810545</v>
      </c>
      <c r="AX32" s="31"/>
      <c r="AY32" s="34"/>
      <c r="AZ32" s="55">
        <v>4810545</v>
      </c>
      <c r="BA32" s="47">
        <v>4810545</v>
      </c>
      <c r="BB32" s="47">
        <v>4810545</v>
      </c>
      <c r="BC32" s="47">
        <v>4810545</v>
      </c>
      <c r="BD32" s="31"/>
      <c r="BE32" s="12"/>
      <c r="BF32" s="55">
        <v>4810545</v>
      </c>
      <c r="BG32" s="47">
        <v>4810545</v>
      </c>
      <c r="BH32" s="47">
        <v>4810545</v>
      </c>
      <c r="BI32" s="31"/>
      <c r="BJ32" s="31"/>
      <c r="BK32" s="55">
        <v>4810545</v>
      </c>
      <c r="BL32" s="542"/>
      <c r="BM32" s="542"/>
      <c r="BN32" s="51">
        <v>4810545</v>
      </c>
      <c r="BO32" s="51">
        <v>4810545</v>
      </c>
      <c r="BP32" s="51">
        <v>4810545</v>
      </c>
      <c r="BQ32" s="51">
        <v>4810545</v>
      </c>
      <c r="BR32" s="31"/>
      <c r="BS32" s="53"/>
      <c r="BT32" s="55">
        <v>4810545</v>
      </c>
      <c r="BU32" s="542"/>
      <c r="BV32" s="542"/>
      <c r="BW32" s="542"/>
      <c r="BX32" s="542"/>
      <c r="BY32" s="542"/>
      <c r="BZ32" s="542"/>
      <c r="CA32" s="31"/>
      <c r="CB32" s="53"/>
      <c r="CD32" s="114"/>
      <c r="CE32" s="27"/>
    </row>
    <row r="33" spans="1:83">
      <c r="A33" s="2" t="str">
        <f t="shared" si="0"/>
        <v/>
      </c>
      <c r="C33" s="409" t="s">
        <v>45</v>
      </c>
      <c r="D33" s="15" t="s">
        <v>362</v>
      </c>
      <c r="E33" s="15">
        <v>113</v>
      </c>
      <c r="F33" s="15">
        <v>10746</v>
      </c>
      <c r="G33" s="33"/>
      <c r="H33" s="17" t="s">
        <v>363</v>
      </c>
      <c r="I33" s="23"/>
      <c r="J33" s="32"/>
      <c r="K33" s="32"/>
      <c r="L33" s="37"/>
      <c r="M33" s="11"/>
      <c r="N33" s="11"/>
      <c r="O33" s="79"/>
      <c r="P33" s="11"/>
      <c r="Q33" s="11"/>
      <c r="R33" s="79"/>
      <c r="S33" s="11"/>
      <c r="T33" s="11"/>
      <c r="U33" s="31"/>
      <c r="V33" s="12"/>
      <c r="W33" s="26"/>
      <c r="X33" s="26"/>
      <c r="Y33" s="31"/>
      <c r="Z33" s="12"/>
      <c r="AA33" s="47">
        <v>0</v>
      </c>
      <c r="AB33" s="47">
        <v>0</v>
      </c>
      <c r="AC33" s="31"/>
      <c r="AD33" s="12"/>
      <c r="AE33" s="55">
        <v>0</v>
      </c>
      <c r="AF33" s="47">
        <v>0</v>
      </c>
      <c r="AG33" s="31"/>
      <c r="AH33" s="34"/>
      <c r="AI33" s="47">
        <v>0</v>
      </c>
      <c r="AJ33" s="47">
        <v>0</v>
      </c>
      <c r="AK33" s="47">
        <v>0</v>
      </c>
      <c r="AL33" s="47">
        <v>0</v>
      </c>
      <c r="AM33" s="31"/>
      <c r="AN33" s="12"/>
      <c r="AO33" s="55">
        <v>0</v>
      </c>
      <c r="AP33" s="47">
        <v>0</v>
      </c>
      <c r="AQ33" s="47">
        <v>0</v>
      </c>
      <c r="AR33" s="47">
        <v>0</v>
      </c>
      <c r="AS33" s="31"/>
      <c r="AT33" s="34"/>
      <c r="AU33" s="55">
        <v>0</v>
      </c>
      <c r="AV33" s="47">
        <v>0</v>
      </c>
      <c r="AW33" s="47">
        <v>0</v>
      </c>
      <c r="AX33" s="31"/>
      <c r="AY33" s="34"/>
      <c r="AZ33" s="55">
        <v>0</v>
      </c>
      <c r="BA33" s="47">
        <v>0</v>
      </c>
      <c r="BB33" s="47">
        <v>0</v>
      </c>
      <c r="BC33" s="47">
        <v>0</v>
      </c>
      <c r="BD33" s="31"/>
      <c r="BE33" s="12"/>
      <c r="BF33" s="55">
        <v>0</v>
      </c>
      <c r="BG33" s="47">
        <v>0</v>
      </c>
      <c r="BH33" s="47">
        <v>0</v>
      </c>
      <c r="BI33" s="31"/>
      <c r="BJ33" s="31"/>
      <c r="BK33" s="55">
        <v>0</v>
      </c>
      <c r="BL33" s="542"/>
      <c r="BM33" s="542"/>
      <c r="BN33" s="51">
        <v>0</v>
      </c>
      <c r="BO33" s="51">
        <v>0</v>
      </c>
      <c r="BP33" s="51">
        <v>0</v>
      </c>
      <c r="BQ33" s="51">
        <v>0</v>
      </c>
      <c r="BR33" s="31"/>
      <c r="BS33" s="53"/>
      <c r="BT33" s="55">
        <v>0</v>
      </c>
      <c r="BU33" s="542"/>
      <c r="BV33" s="542"/>
      <c r="BW33" s="542"/>
      <c r="BX33" s="542"/>
      <c r="BY33" s="542"/>
      <c r="BZ33" s="542"/>
      <c r="CA33" s="31"/>
      <c r="CB33" s="53"/>
      <c r="CD33" s="114"/>
      <c r="CE33" s="27"/>
    </row>
    <row r="34" spans="1:83" ht="25.5">
      <c r="A34" s="2" t="str">
        <f t="shared" si="0"/>
        <v/>
      </c>
      <c r="C34" s="409" t="s">
        <v>45</v>
      </c>
      <c r="D34" s="15" t="s">
        <v>362</v>
      </c>
      <c r="E34" s="15">
        <v>113</v>
      </c>
      <c r="F34" s="15">
        <v>10786</v>
      </c>
      <c r="G34" s="33"/>
      <c r="H34" s="17" t="s">
        <v>361</v>
      </c>
      <c r="I34" s="23"/>
      <c r="J34" s="32"/>
      <c r="K34" s="32"/>
      <c r="L34" s="37"/>
      <c r="M34" s="11"/>
      <c r="N34" s="11"/>
      <c r="O34" s="79"/>
      <c r="P34" s="11"/>
      <c r="Q34" s="11"/>
      <c r="R34" s="79"/>
      <c r="S34" s="11"/>
      <c r="T34" s="11"/>
      <c r="U34" s="31"/>
      <c r="V34" s="12"/>
      <c r="W34" s="26"/>
      <c r="X34" s="26"/>
      <c r="Y34" s="31"/>
      <c r="Z34" s="12"/>
      <c r="AA34" s="47">
        <v>7443792</v>
      </c>
      <c r="AB34" s="47">
        <v>7443792</v>
      </c>
      <c r="AC34" s="31"/>
      <c r="AD34" s="12"/>
      <c r="AE34" s="55">
        <v>7443792</v>
      </c>
      <c r="AF34" s="47">
        <v>7443792</v>
      </c>
      <c r="AG34" s="31"/>
      <c r="AH34" s="34"/>
      <c r="AI34" s="47">
        <v>7443792</v>
      </c>
      <c r="AJ34" s="47">
        <v>7443792</v>
      </c>
      <c r="AK34" s="47">
        <v>7443792</v>
      </c>
      <c r="AL34" s="47">
        <v>7443792</v>
      </c>
      <c r="AM34" s="31"/>
      <c r="AN34" s="12"/>
      <c r="AO34" s="55">
        <v>7443792</v>
      </c>
      <c r="AP34" s="47">
        <v>7443792</v>
      </c>
      <c r="AQ34" s="47">
        <v>7443792</v>
      </c>
      <c r="AR34" s="47">
        <v>7443792</v>
      </c>
      <c r="AS34" s="31"/>
      <c r="AT34" s="34"/>
      <c r="AU34" s="55">
        <v>7443792</v>
      </c>
      <c r="AV34" s="47">
        <v>7443792</v>
      </c>
      <c r="AW34" s="47">
        <v>7443792</v>
      </c>
      <c r="AX34" s="31"/>
      <c r="AY34" s="34"/>
      <c r="AZ34" s="55">
        <v>7443792</v>
      </c>
      <c r="BA34" s="47">
        <v>7443792</v>
      </c>
      <c r="BB34" s="47">
        <v>7443792</v>
      </c>
      <c r="BC34" s="47">
        <v>7443792</v>
      </c>
      <c r="BD34" s="31"/>
      <c r="BE34" s="12"/>
      <c r="BF34" s="55">
        <v>7443792</v>
      </c>
      <c r="BG34" s="47">
        <v>7443792</v>
      </c>
      <c r="BH34" s="47">
        <v>7443792</v>
      </c>
      <c r="BI34" s="31"/>
      <c r="BJ34" s="31"/>
      <c r="BK34" s="55">
        <v>7443792</v>
      </c>
      <c r="BL34" s="542"/>
      <c r="BM34" s="542"/>
      <c r="BN34" s="51">
        <v>7443792</v>
      </c>
      <c r="BO34" s="51">
        <v>7443792</v>
      </c>
      <c r="BP34" s="51">
        <v>7443792</v>
      </c>
      <c r="BQ34" s="51">
        <v>7443792</v>
      </c>
      <c r="BR34" s="31"/>
      <c r="BS34" s="53"/>
      <c r="BT34" s="55">
        <v>7443792</v>
      </c>
      <c r="BU34" s="542"/>
      <c r="BV34" s="542"/>
      <c r="BW34" s="542"/>
      <c r="BX34" s="542"/>
      <c r="BY34" s="542"/>
      <c r="BZ34" s="542"/>
      <c r="CA34" s="31"/>
      <c r="CB34" s="53"/>
      <c r="CD34" s="114"/>
      <c r="CE34" s="27"/>
    </row>
    <row r="35" spans="1:83" ht="22.5">
      <c r="A35" s="2" t="str">
        <f t="shared" si="0"/>
        <v>TP2008080</v>
      </c>
      <c r="B35" s="311" t="s">
        <v>1116</v>
      </c>
      <c r="C35" s="410" t="s">
        <v>67</v>
      </c>
      <c r="D35" s="13" t="s">
        <v>359</v>
      </c>
      <c r="E35" s="13" t="s">
        <v>43</v>
      </c>
      <c r="F35" s="13" t="s">
        <v>43</v>
      </c>
      <c r="G35" s="33">
        <v>39934</v>
      </c>
      <c r="H35" s="103" t="s">
        <v>360</v>
      </c>
      <c r="I35" s="80">
        <v>64397</v>
      </c>
      <c r="J35" s="32">
        <v>64769</v>
      </c>
      <c r="K35" s="32">
        <v>82956</v>
      </c>
      <c r="L35" s="37">
        <v>0.28819665512368586</v>
      </c>
      <c r="M35" s="11">
        <v>77750</v>
      </c>
      <c r="N35" s="11">
        <v>77750</v>
      </c>
      <c r="O35" s="79">
        <v>6.6958199356913273E-2</v>
      </c>
      <c r="P35" s="11">
        <v>77750</v>
      </c>
      <c r="Q35" s="11">
        <v>77750</v>
      </c>
      <c r="R35" s="79">
        <v>0</v>
      </c>
      <c r="S35" s="11">
        <v>77750</v>
      </c>
      <c r="T35" s="11">
        <v>77750</v>
      </c>
      <c r="U35" s="31">
        <v>0</v>
      </c>
      <c r="V35" s="12">
        <v>0</v>
      </c>
      <c r="W35" s="26">
        <v>77750</v>
      </c>
      <c r="X35" s="26">
        <v>77750</v>
      </c>
      <c r="Y35" s="31">
        <v>0</v>
      </c>
      <c r="Z35" s="12">
        <v>0</v>
      </c>
      <c r="AA35" s="47">
        <v>77750</v>
      </c>
      <c r="AB35" s="47">
        <v>77750</v>
      </c>
      <c r="AC35" s="31">
        <v>0</v>
      </c>
      <c r="AD35" s="12">
        <v>0</v>
      </c>
      <c r="AE35" s="55">
        <v>77750</v>
      </c>
      <c r="AF35" s="47">
        <v>77750</v>
      </c>
      <c r="AG35" s="31">
        <v>0</v>
      </c>
      <c r="AH35" s="34">
        <v>0</v>
      </c>
      <c r="AI35" s="47">
        <v>77750</v>
      </c>
      <c r="AJ35" s="47">
        <v>77750</v>
      </c>
      <c r="AK35" s="47">
        <v>77750</v>
      </c>
      <c r="AL35" s="47">
        <v>77750</v>
      </c>
      <c r="AM35" s="31">
        <v>0</v>
      </c>
      <c r="AN35" s="12">
        <v>0</v>
      </c>
      <c r="AO35" s="55">
        <v>77750</v>
      </c>
      <c r="AP35" s="47">
        <v>77750</v>
      </c>
      <c r="AQ35" s="47">
        <v>77750</v>
      </c>
      <c r="AR35" s="47">
        <v>77750</v>
      </c>
      <c r="AS35" s="31">
        <f>AO35/AK35-1</f>
        <v>0</v>
      </c>
      <c r="AT35" s="53">
        <f>AP35/AO35-1</f>
        <v>0</v>
      </c>
      <c r="AU35" s="55">
        <v>77750</v>
      </c>
      <c r="AV35" s="47">
        <v>77750</v>
      </c>
      <c r="AW35" s="47">
        <v>77750</v>
      </c>
      <c r="AX35" s="31">
        <f>AU35/AQ35-1</f>
        <v>0</v>
      </c>
      <c r="AY35" s="53">
        <f>AR35/AU35-1</f>
        <v>0</v>
      </c>
      <c r="AZ35" s="55">
        <v>77750</v>
      </c>
      <c r="BA35" s="47">
        <v>77750</v>
      </c>
      <c r="BB35" s="47">
        <v>77750</v>
      </c>
      <c r="BC35" s="47">
        <v>77750</v>
      </c>
      <c r="BD35" s="31">
        <f>AZ35/AV35-1</f>
        <v>0</v>
      </c>
      <c r="BE35" s="31">
        <f>BA35/AZ35-1</f>
        <v>0</v>
      </c>
      <c r="BF35" s="55">
        <v>77750</v>
      </c>
      <c r="BG35" s="47">
        <v>77750</v>
      </c>
      <c r="BH35" s="47">
        <v>77750</v>
      </c>
      <c r="BI35" s="31">
        <f>BF35/BB35-1</f>
        <v>0</v>
      </c>
      <c r="BJ35" s="31">
        <f>BG35/BF35-1</f>
        <v>0</v>
      </c>
      <c r="BK35" s="55">
        <v>77750</v>
      </c>
      <c r="BL35" s="542"/>
      <c r="BM35" s="542"/>
      <c r="BN35" s="51">
        <v>77750</v>
      </c>
      <c r="BO35" s="51">
        <v>77750</v>
      </c>
      <c r="BP35" s="51">
        <v>77750</v>
      </c>
      <c r="BQ35" s="51">
        <v>77750</v>
      </c>
      <c r="BR35" s="31">
        <f>IFERROR(BK35/BG35-1,"N/A")</f>
        <v>0</v>
      </c>
      <c r="BS35" s="609">
        <f>IFERROR(BP35/BK35-1,"N/A")</f>
        <v>0</v>
      </c>
      <c r="BT35" s="55">
        <v>77750</v>
      </c>
      <c r="BU35" s="542"/>
      <c r="BV35" s="542"/>
      <c r="BW35" s="542"/>
      <c r="BX35" s="542"/>
      <c r="BY35" s="542"/>
      <c r="BZ35" s="542"/>
      <c r="CA35" s="31">
        <f>IFERROR(BT35/BP35-1,"N/A")</f>
        <v>0</v>
      </c>
      <c r="CB35" s="609">
        <f>IFERROR(BY35/BT35-1,"N/A")</f>
        <v>-1</v>
      </c>
      <c r="CC35" s="21"/>
      <c r="CD35" s="114" t="s">
        <v>333</v>
      </c>
      <c r="CE35" s="27"/>
    </row>
    <row r="36" spans="1:83" ht="38.25">
      <c r="A36" s="2" t="str">
        <f t="shared" si="0"/>
        <v/>
      </c>
      <c r="C36" s="410" t="s">
        <v>45</v>
      </c>
      <c r="D36" s="15" t="s">
        <v>359</v>
      </c>
      <c r="E36" s="15">
        <v>30151</v>
      </c>
      <c r="F36" s="15">
        <v>50159</v>
      </c>
      <c r="G36" s="33"/>
      <c r="H36" s="103" t="s">
        <v>358</v>
      </c>
      <c r="I36" s="80"/>
      <c r="J36" s="32"/>
      <c r="K36" s="32"/>
      <c r="L36" s="37"/>
      <c r="M36" s="11"/>
      <c r="N36" s="11"/>
      <c r="O36" s="79"/>
      <c r="P36" s="11"/>
      <c r="Q36" s="11"/>
      <c r="R36" s="79"/>
      <c r="S36" s="11"/>
      <c r="T36" s="11"/>
      <c r="U36" s="31"/>
      <c r="V36" s="12"/>
      <c r="W36" s="26"/>
      <c r="X36" s="26"/>
      <c r="Y36" s="31"/>
      <c r="Z36" s="12"/>
      <c r="AA36" s="47">
        <v>77750</v>
      </c>
      <c r="AB36" s="47">
        <v>77750</v>
      </c>
      <c r="AC36" s="31"/>
      <c r="AD36" s="12"/>
      <c r="AE36" s="55">
        <v>77750</v>
      </c>
      <c r="AF36" s="47">
        <v>77750</v>
      </c>
      <c r="AG36" s="31"/>
      <c r="AH36" s="34"/>
      <c r="AI36" s="47">
        <v>77750</v>
      </c>
      <c r="AJ36" s="47">
        <v>77750</v>
      </c>
      <c r="AK36" s="47">
        <v>77750</v>
      </c>
      <c r="AL36" s="47">
        <v>77750</v>
      </c>
      <c r="AM36" s="31"/>
      <c r="AN36" s="12"/>
      <c r="AO36" s="55">
        <v>77750</v>
      </c>
      <c r="AP36" s="47">
        <v>77750</v>
      </c>
      <c r="AQ36" s="47">
        <v>77750</v>
      </c>
      <c r="AR36" s="47">
        <v>77750</v>
      </c>
      <c r="AS36" s="31"/>
      <c r="AT36" s="34"/>
      <c r="AU36" s="55">
        <v>77750</v>
      </c>
      <c r="AV36" s="47">
        <v>77750</v>
      </c>
      <c r="AW36" s="47">
        <v>77750</v>
      </c>
      <c r="AX36" s="31"/>
      <c r="AY36" s="34"/>
      <c r="AZ36" s="55">
        <v>77750</v>
      </c>
      <c r="BA36" s="47">
        <v>77750</v>
      </c>
      <c r="BB36" s="47">
        <v>77750</v>
      </c>
      <c r="BC36" s="47">
        <v>77750</v>
      </c>
      <c r="BD36" s="31"/>
      <c r="BE36" s="12"/>
      <c r="BF36" s="55">
        <v>77750</v>
      </c>
      <c r="BG36" s="47">
        <v>77750</v>
      </c>
      <c r="BH36" s="47">
        <v>77750</v>
      </c>
      <c r="BI36" s="31"/>
      <c r="BJ36" s="31"/>
      <c r="BK36" s="55">
        <v>77750</v>
      </c>
      <c r="BL36" s="542"/>
      <c r="BM36" s="542"/>
      <c r="BN36" s="51">
        <v>77750</v>
      </c>
      <c r="BO36" s="51">
        <v>77750</v>
      </c>
      <c r="BP36" s="51">
        <v>77750</v>
      </c>
      <c r="BQ36" s="51">
        <v>77750</v>
      </c>
      <c r="BR36" s="31"/>
      <c r="BS36" s="53"/>
      <c r="BT36" s="55">
        <v>77750</v>
      </c>
      <c r="BU36" s="542"/>
      <c r="BV36" s="542"/>
      <c r="BW36" s="542"/>
      <c r="BX36" s="542"/>
      <c r="BY36" s="542"/>
      <c r="BZ36" s="542"/>
      <c r="CA36" s="31"/>
      <c r="CB36" s="53"/>
      <c r="CC36" s="21"/>
      <c r="CD36" s="114"/>
      <c r="CE36" s="27"/>
    </row>
    <row r="37" spans="1:83" ht="38.25" customHeight="1">
      <c r="A37" s="2" t="str">
        <f t="shared" si="0"/>
        <v/>
      </c>
      <c r="C37" s="61" t="s">
        <v>41</v>
      </c>
      <c r="D37" s="13" t="s">
        <v>355</v>
      </c>
      <c r="E37" s="13" t="s">
        <v>43</v>
      </c>
      <c r="F37" s="13" t="s">
        <v>43</v>
      </c>
      <c r="G37" s="33">
        <v>39630</v>
      </c>
      <c r="H37" s="103" t="s">
        <v>357</v>
      </c>
      <c r="I37" s="23">
        <v>6374367</v>
      </c>
      <c r="J37" s="32">
        <v>6406782</v>
      </c>
      <c r="K37" s="32">
        <v>6406782</v>
      </c>
      <c r="L37" s="81">
        <v>5.0852108138736973E-3</v>
      </c>
      <c r="M37" s="11">
        <v>9655697</v>
      </c>
      <c r="N37" s="11">
        <v>9655697</v>
      </c>
      <c r="O37" s="79">
        <v>-0.33647648636861738</v>
      </c>
      <c r="P37" s="11">
        <v>9655697</v>
      </c>
      <c r="Q37" s="11">
        <v>9655697</v>
      </c>
      <c r="R37" s="79">
        <v>0</v>
      </c>
      <c r="S37" s="11">
        <v>9655697</v>
      </c>
      <c r="T37" s="11">
        <v>9655697</v>
      </c>
      <c r="U37" s="31">
        <v>0</v>
      </c>
      <c r="V37" s="12">
        <v>0</v>
      </c>
      <c r="W37" s="26">
        <v>9655697</v>
      </c>
      <c r="X37" s="26">
        <v>9655697</v>
      </c>
      <c r="Y37" s="31">
        <v>0</v>
      </c>
      <c r="Z37" s="12">
        <v>0</v>
      </c>
      <c r="AA37" s="47">
        <v>9655697</v>
      </c>
      <c r="AB37" s="47">
        <v>9655697</v>
      </c>
      <c r="AC37" s="31">
        <v>0</v>
      </c>
      <c r="AD37" s="12">
        <v>0</v>
      </c>
      <c r="AE37" s="55">
        <v>9655697</v>
      </c>
      <c r="AF37" s="47">
        <v>9655697</v>
      </c>
      <c r="AG37" s="31">
        <v>0</v>
      </c>
      <c r="AH37" s="34">
        <v>0</v>
      </c>
      <c r="AI37" s="47">
        <v>9655697</v>
      </c>
      <c r="AJ37" s="47">
        <v>9655697</v>
      </c>
      <c r="AK37" s="47">
        <v>9655697</v>
      </c>
      <c r="AL37" s="47">
        <v>9655697</v>
      </c>
      <c r="AM37" s="31">
        <v>0</v>
      </c>
      <c r="AN37" s="12">
        <v>0</v>
      </c>
      <c r="AO37" s="55">
        <v>9655697</v>
      </c>
      <c r="AP37" s="47">
        <v>9655697</v>
      </c>
      <c r="AQ37" s="47">
        <v>9655697</v>
      </c>
      <c r="AR37" s="47">
        <v>9655697</v>
      </c>
      <c r="AS37" s="31">
        <f>AO37/AK37-1</f>
        <v>0</v>
      </c>
      <c r="AT37" s="53">
        <f>AP37/AO37-1</f>
        <v>0</v>
      </c>
      <c r="AU37" s="55">
        <v>9655697</v>
      </c>
      <c r="AV37" s="47">
        <v>9655697</v>
      </c>
      <c r="AW37" s="47">
        <v>9655697</v>
      </c>
      <c r="AX37" s="31">
        <f>AU37/AQ37-1</f>
        <v>0</v>
      </c>
      <c r="AY37" s="53">
        <f>AR37/AU37-1</f>
        <v>0</v>
      </c>
      <c r="AZ37" s="55">
        <v>9655697</v>
      </c>
      <c r="BA37" s="47">
        <v>9655697</v>
      </c>
      <c r="BB37" s="47">
        <v>9655697</v>
      </c>
      <c r="BC37" s="47">
        <v>9655697</v>
      </c>
      <c r="BD37" s="31">
        <f>AZ37/AV37-1</f>
        <v>0</v>
      </c>
      <c r="BE37" s="31">
        <f>BA37/AZ37-1</f>
        <v>0</v>
      </c>
      <c r="BF37" s="55">
        <v>9655697</v>
      </c>
      <c r="BG37" s="47">
        <v>9655697</v>
      </c>
      <c r="BH37" s="47">
        <v>9655697</v>
      </c>
      <c r="BI37" s="31">
        <f>BF37/BB37-1</f>
        <v>0</v>
      </c>
      <c r="BJ37" s="31">
        <f>BG37/BF37-1</f>
        <v>0</v>
      </c>
      <c r="BK37" s="55">
        <v>9655697</v>
      </c>
      <c r="BL37" s="542"/>
      <c r="BM37" s="542"/>
      <c r="BN37" s="51">
        <v>9655697</v>
      </c>
      <c r="BO37" s="51">
        <v>9655697</v>
      </c>
      <c r="BP37" s="51">
        <v>9655697</v>
      </c>
      <c r="BQ37" s="51">
        <v>9655697</v>
      </c>
      <c r="BR37" s="31">
        <f>IFERROR(BK37/BG37-1,"N/A")</f>
        <v>0</v>
      </c>
      <c r="BS37" s="609">
        <f>IFERROR(BP37/BK37-1,"N/A")</f>
        <v>0</v>
      </c>
      <c r="BT37" s="55">
        <v>9655697</v>
      </c>
      <c r="BU37" s="542"/>
      <c r="BV37" s="542"/>
      <c r="BW37" s="542"/>
      <c r="BX37" s="542"/>
      <c r="BY37" s="542"/>
      <c r="BZ37" s="542"/>
      <c r="CA37" s="31">
        <f>IFERROR(BT37/BP37-1,"N/A")</f>
        <v>0</v>
      </c>
      <c r="CB37" s="609">
        <f>IFERROR(BY37/BT37-1,"N/A")</f>
        <v>-1</v>
      </c>
      <c r="CC37" s="21"/>
      <c r="CD37" s="114"/>
      <c r="CE37" s="27"/>
    </row>
    <row r="38" spans="1:83" ht="38.25" customHeight="1">
      <c r="A38" s="2" t="str">
        <f t="shared" si="0"/>
        <v>TP2002085</v>
      </c>
      <c r="B38" s="311" t="s">
        <v>1123</v>
      </c>
      <c r="C38" s="409" t="s">
        <v>45</v>
      </c>
      <c r="D38" s="15" t="s">
        <v>355</v>
      </c>
      <c r="E38" s="15">
        <v>109</v>
      </c>
      <c r="F38" s="15">
        <v>10133</v>
      </c>
      <c r="G38" s="33"/>
      <c r="H38" s="103" t="s">
        <v>356</v>
      </c>
      <c r="I38" s="23"/>
      <c r="J38" s="32"/>
      <c r="K38" s="32"/>
      <c r="L38" s="81"/>
      <c r="M38" s="11"/>
      <c r="N38" s="11"/>
      <c r="O38" s="79"/>
      <c r="P38" s="11"/>
      <c r="Q38" s="11"/>
      <c r="R38" s="79"/>
      <c r="S38" s="11"/>
      <c r="T38" s="11"/>
      <c r="U38" s="31"/>
      <c r="V38" s="12"/>
      <c r="W38" s="26"/>
      <c r="X38" s="26"/>
      <c r="Y38" s="31"/>
      <c r="Z38" s="12"/>
      <c r="AA38" s="47">
        <v>9655697</v>
      </c>
      <c r="AB38" s="47">
        <v>9655697</v>
      </c>
      <c r="AC38" s="31"/>
      <c r="AD38" s="12"/>
      <c r="AE38" s="55">
        <v>9655697</v>
      </c>
      <c r="AF38" s="47">
        <v>9655697</v>
      </c>
      <c r="AG38" s="31"/>
      <c r="AH38" s="34"/>
      <c r="AI38" s="47">
        <v>9655697</v>
      </c>
      <c r="AJ38" s="47">
        <v>9655697</v>
      </c>
      <c r="AK38" s="47">
        <v>9655697</v>
      </c>
      <c r="AL38" s="47">
        <v>9655697</v>
      </c>
      <c r="AM38" s="31"/>
      <c r="AN38" s="12"/>
      <c r="AO38" s="55">
        <v>9655697</v>
      </c>
      <c r="AP38" s="47">
        <v>9655697</v>
      </c>
      <c r="AQ38" s="47">
        <v>9655697</v>
      </c>
      <c r="AR38" s="47">
        <v>9655697</v>
      </c>
      <c r="AS38" s="31"/>
      <c r="AT38" s="34"/>
      <c r="AU38" s="55">
        <v>9655697</v>
      </c>
      <c r="AV38" s="47">
        <v>9655697</v>
      </c>
      <c r="AW38" s="47">
        <v>9655697</v>
      </c>
      <c r="AX38" s="31"/>
      <c r="AY38" s="34"/>
      <c r="AZ38" s="55">
        <v>9655697</v>
      </c>
      <c r="BA38" s="47">
        <v>9655697</v>
      </c>
      <c r="BB38" s="47">
        <v>9655697</v>
      </c>
      <c r="BC38" s="47">
        <v>9655697</v>
      </c>
      <c r="BD38" s="31"/>
      <c r="BE38" s="12"/>
      <c r="BF38" s="55">
        <v>9655697</v>
      </c>
      <c r="BG38" s="47">
        <v>9655697</v>
      </c>
      <c r="BH38" s="47">
        <v>9655697</v>
      </c>
      <c r="BI38" s="31"/>
      <c r="BJ38" s="31"/>
      <c r="BK38" s="55">
        <v>9655697</v>
      </c>
      <c r="BL38" s="542"/>
      <c r="BM38" s="542"/>
      <c r="BN38" s="51">
        <v>9655697</v>
      </c>
      <c r="BO38" s="51">
        <v>9655697</v>
      </c>
      <c r="BP38" s="51">
        <v>9655697</v>
      </c>
      <c r="BQ38" s="51">
        <v>9655697</v>
      </c>
      <c r="BR38" s="31"/>
      <c r="BS38" s="53"/>
      <c r="BT38" s="55">
        <v>9655697</v>
      </c>
      <c r="BU38" s="542"/>
      <c r="BV38" s="542"/>
      <c r="BW38" s="542"/>
      <c r="BX38" s="542"/>
      <c r="BY38" s="542"/>
      <c r="BZ38" s="542"/>
      <c r="CA38" s="31"/>
      <c r="CB38" s="53"/>
      <c r="CC38" s="21"/>
      <c r="CD38" s="114"/>
      <c r="CE38" s="27"/>
    </row>
    <row r="39" spans="1:83" ht="38.25" customHeight="1">
      <c r="A39" s="2" t="str">
        <f t="shared" si="0"/>
        <v/>
      </c>
      <c r="C39" s="409" t="s">
        <v>45</v>
      </c>
      <c r="D39" s="15" t="s">
        <v>355</v>
      </c>
      <c r="E39" s="15">
        <v>109</v>
      </c>
      <c r="F39" s="15">
        <v>10134</v>
      </c>
      <c r="G39" s="33"/>
      <c r="H39" s="103" t="s">
        <v>354</v>
      </c>
      <c r="I39" s="23"/>
      <c r="J39" s="32"/>
      <c r="K39" s="32"/>
      <c r="L39" s="81"/>
      <c r="M39" s="11"/>
      <c r="N39" s="11"/>
      <c r="O39" s="79"/>
      <c r="P39" s="11"/>
      <c r="Q39" s="11"/>
      <c r="R39" s="79"/>
      <c r="S39" s="11"/>
      <c r="T39" s="11"/>
      <c r="U39" s="31"/>
      <c r="V39" s="12"/>
      <c r="W39" s="26"/>
      <c r="X39" s="26"/>
      <c r="Y39" s="31"/>
      <c r="Z39" s="12"/>
      <c r="AA39" s="47">
        <v>0</v>
      </c>
      <c r="AB39" s="47">
        <v>0</v>
      </c>
      <c r="AC39" s="31"/>
      <c r="AD39" s="12"/>
      <c r="AE39" s="55">
        <v>0</v>
      </c>
      <c r="AF39" s="47">
        <v>0</v>
      </c>
      <c r="AG39" s="31"/>
      <c r="AH39" s="34"/>
      <c r="AI39" s="47">
        <v>0</v>
      </c>
      <c r="AJ39" s="47">
        <v>0</v>
      </c>
      <c r="AK39" s="47">
        <v>0</v>
      </c>
      <c r="AL39" s="47">
        <v>0</v>
      </c>
      <c r="AM39" s="31"/>
      <c r="AN39" s="12"/>
      <c r="AO39" s="55">
        <v>0</v>
      </c>
      <c r="AP39" s="47">
        <v>0</v>
      </c>
      <c r="AQ39" s="47">
        <v>0</v>
      </c>
      <c r="AR39" s="47">
        <v>0</v>
      </c>
      <c r="AS39" s="31"/>
      <c r="AT39" s="34"/>
      <c r="AU39" s="55">
        <v>0</v>
      </c>
      <c r="AV39" s="47">
        <v>0</v>
      </c>
      <c r="AW39" s="47">
        <v>0</v>
      </c>
      <c r="AX39" s="31"/>
      <c r="AY39" s="34"/>
      <c r="AZ39" s="55">
        <v>0</v>
      </c>
      <c r="BA39" s="47">
        <v>0</v>
      </c>
      <c r="BB39" s="47">
        <v>0</v>
      </c>
      <c r="BC39" s="47">
        <v>0</v>
      </c>
      <c r="BD39" s="31"/>
      <c r="BE39" s="12"/>
      <c r="BF39" s="55">
        <v>0</v>
      </c>
      <c r="BG39" s="47">
        <v>0</v>
      </c>
      <c r="BH39" s="47">
        <v>0</v>
      </c>
      <c r="BI39" s="31"/>
      <c r="BJ39" s="31"/>
      <c r="BK39" s="55">
        <v>0</v>
      </c>
      <c r="BL39" s="542"/>
      <c r="BM39" s="542"/>
      <c r="BN39" s="51">
        <v>0</v>
      </c>
      <c r="BO39" s="51">
        <v>0</v>
      </c>
      <c r="BP39" s="51">
        <v>0</v>
      </c>
      <c r="BQ39" s="51">
        <v>0</v>
      </c>
      <c r="BR39" s="31"/>
      <c r="BS39" s="53"/>
      <c r="BT39" s="55">
        <v>0</v>
      </c>
      <c r="BU39" s="542"/>
      <c r="BV39" s="542"/>
      <c r="BW39" s="542"/>
      <c r="BX39" s="542"/>
      <c r="BY39" s="542"/>
      <c r="BZ39" s="542"/>
      <c r="CA39" s="31"/>
      <c r="CB39" s="53"/>
      <c r="CC39" s="21"/>
      <c r="CD39" s="114"/>
      <c r="CE39" s="27"/>
    </row>
    <row r="40" spans="1:83" ht="38.25" customHeight="1">
      <c r="A40" s="2" t="str">
        <f t="shared" si="0"/>
        <v/>
      </c>
      <c r="C40" s="409" t="s">
        <v>45</v>
      </c>
      <c r="D40" s="15" t="s">
        <v>355</v>
      </c>
      <c r="E40" s="15">
        <v>109</v>
      </c>
      <c r="F40" s="15">
        <v>10135</v>
      </c>
      <c r="G40" s="33"/>
      <c r="H40" s="103" t="s">
        <v>354</v>
      </c>
      <c r="I40" s="23"/>
      <c r="J40" s="32"/>
      <c r="K40" s="32"/>
      <c r="L40" s="81"/>
      <c r="M40" s="11"/>
      <c r="N40" s="11"/>
      <c r="O40" s="79"/>
      <c r="P40" s="11"/>
      <c r="Q40" s="11"/>
      <c r="R40" s="79"/>
      <c r="S40" s="11"/>
      <c r="T40" s="11"/>
      <c r="U40" s="31"/>
      <c r="V40" s="12"/>
      <c r="W40" s="26"/>
      <c r="X40" s="26"/>
      <c r="Y40" s="31"/>
      <c r="Z40" s="12"/>
      <c r="AA40" s="47">
        <v>0</v>
      </c>
      <c r="AB40" s="47">
        <v>0</v>
      </c>
      <c r="AC40" s="31"/>
      <c r="AD40" s="12"/>
      <c r="AE40" s="55">
        <v>0</v>
      </c>
      <c r="AF40" s="47">
        <v>0</v>
      </c>
      <c r="AG40" s="31"/>
      <c r="AH40" s="34"/>
      <c r="AI40" s="47">
        <v>0</v>
      </c>
      <c r="AJ40" s="47">
        <v>0</v>
      </c>
      <c r="AK40" s="47">
        <v>0</v>
      </c>
      <c r="AL40" s="47">
        <v>0</v>
      </c>
      <c r="AM40" s="31"/>
      <c r="AN40" s="12"/>
      <c r="AO40" s="55">
        <v>0</v>
      </c>
      <c r="AP40" s="47">
        <v>0</v>
      </c>
      <c r="AQ40" s="47">
        <v>0</v>
      </c>
      <c r="AR40" s="47">
        <v>0</v>
      </c>
      <c r="AS40" s="31"/>
      <c r="AT40" s="34"/>
      <c r="AU40" s="55">
        <v>0</v>
      </c>
      <c r="AV40" s="47">
        <v>0</v>
      </c>
      <c r="AW40" s="47">
        <v>0</v>
      </c>
      <c r="AX40" s="31"/>
      <c r="AY40" s="34"/>
      <c r="AZ40" s="55">
        <v>0</v>
      </c>
      <c r="BA40" s="47">
        <v>0</v>
      </c>
      <c r="BB40" s="47">
        <v>0</v>
      </c>
      <c r="BC40" s="47">
        <v>0</v>
      </c>
      <c r="BD40" s="31"/>
      <c r="BE40" s="12"/>
      <c r="BF40" s="55">
        <v>0</v>
      </c>
      <c r="BG40" s="47">
        <v>0</v>
      </c>
      <c r="BH40" s="47">
        <v>0</v>
      </c>
      <c r="BI40" s="31"/>
      <c r="BJ40" s="31"/>
      <c r="BK40" s="55">
        <v>0</v>
      </c>
      <c r="BL40" s="542"/>
      <c r="BM40" s="542"/>
      <c r="BN40" s="51">
        <v>0</v>
      </c>
      <c r="BO40" s="51">
        <v>0</v>
      </c>
      <c r="BP40" s="51">
        <v>0</v>
      </c>
      <c r="BQ40" s="51">
        <v>0</v>
      </c>
      <c r="BR40" s="31"/>
      <c r="BS40" s="53"/>
      <c r="BT40" s="55">
        <v>0</v>
      </c>
      <c r="BU40" s="542"/>
      <c r="BV40" s="542"/>
      <c r="BW40" s="542"/>
      <c r="BX40" s="542"/>
      <c r="BY40" s="542"/>
      <c r="BZ40" s="542"/>
      <c r="CA40" s="31"/>
      <c r="CB40" s="53"/>
      <c r="CC40" s="21"/>
      <c r="CD40" s="114"/>
      <c r="CE40" s="27"/>
    </row>
    <row r="41" spans="1:83" ht="38.25" customHeight="1">
      <c r="A41" s="2" t="str">
        <f t="shared" si="0"/>
        <v/>
      </c>
      <c r="C41" s="409" t="s">
        <v>45</v>
      </c>
      <c r="D41" s="15" t="s">
        <v>355</v>
      </c>
      <c r="E41" s="15">
        <v>109</v>
      </c>
      <c r="F41" s="15">
        <v>10136</v>
      </c>
      <c r="G41" s="33"/>
      <c r="H41" s="103" t="s">
        <v>354</v>
      </c>
      <c r="I41" s="23"/>
      <c r="J41" s="32"/>
      <c r="K41" s="32"/>
      <c r="L41" s="81"/>
      <c r="M41" s="11"/>
      <c r="N41" s="11"/>
      <c r="O41" s="79"/>
      <c r="P41" s="11"/>
      <c r="Q41" s="11"/>
      <c r="R41" s="79"/>
      <c r="S41" s="11"/>
      <c r="T41" s="11"/>
      <c r="U41" s="31"/>
      <c r="V41" s="12"/>
      <c r="W41" s="26"/>
      <c r="X41" s="26"/>
      <c r="Y41" s="31"/>
      <c r="Z41" s="12"/>
      <c r="AA41" s="47">
        <v>0</v>
      </c>
      <c r="AB41" s="47">
        <v>0</v>
      </c>
      <c r="AC41" s="31"/>
      <c r="AD41" s="12"/>
      <c r="AE41" s="55">
        <v>0</v>
      </c>
      <c r="AF41" s="47">
        <v>0</v>
      </c>
      <c r="AG41" s="31"/>
      <c r="AH41" s="34"/>
      <c r="AI41" s="47">
        <v>0</v>
      </c>
      <c r="AJ41" s="47">
        <v>0</v>
      </c>
      <c r="AK41" s="47">
        <v>0</v>
      </c>
      <c r="AL41" s="47">
        <v>0</v>
      </c>
      <c r="AM41" s="31"/>
      <c r="AN41" s="12"/>
      <c r="AO41" s="55">
        <v>0</v>
      </c>
      <c r="AP41" s="47">
        <v>0</v>
      </c>
      <c r="AQ41" s="47">
        <v>0</v>
      </c>
      <c r="AR41" s="47">
        <v>0</v>
      </c>
      <c r="AS41" s="31"/>
      <c r="AT41" s="34"/>
      <c r="AU41" s="55">
        <v>0</v>
      </c>
      <c r="AV41" s="47">
        <v>0</v>
      </c>
      <c r="AW41" s="47">
        <v>0</v>
      </c>
      <c r="AX41" s="31"/>
      <c r="AY41" s="34"/>
      <c r="AZ41" s="55">
        <v>0</v>
      </c>
      <c r="BA41" s="47">
        <v>0</v>
      </c>
      <c r="BB41" s="47">
        <v>0</v>
      </c>
      <c r="BC41" s="47">
        <v>0</v>
      </c>
      <c r="BD41" s="31"/>
      <c r="BE41" s="12"/>
      <c r="BF41" s="55">
        <v>0</v>
      </c>
      <c r="BG41" s="47">
        <v>0</v>
      </c>
      <c r="BH41" s="47">
        <v>0</v>
      </c>
      <c r="BI41" s="31"/>
      <c r="BJ41" s="31"/>
      <c r="BK41" s="55">
        <v>0</v>
      </c>
      <c r="BL41" s="542"/>
      <c r="BM41" s="542"/>
      <c r="BN41" s="51">
        <v>0</v>
      </c>
      <c r="BO41" s="51">
        <v>0</v>
      </c>
      <c r="BP41" s="51">
        <v>0</v>
      </c>
      <c r="BQ41" s="51">
        <v>0</v>
      </c>
      <c r="BR41" s="31"/>
      <c r="BS41" s="53"/>
      <c r="BT41" s="55">
        <v>0</v>
      </c>
      <c r="BU41" s="542"/>
      <c r="BV41" s="542"/>
      <c r="BW41" s="542"/>
      <c r="BX41" s="542"/>
      <c r="BY41" s="542"/>
      <c r="BZ41" s="542"/>
      <c r="CA41" s="31"/>
      <c r="CB41" s="53"/>
      <c r="CC41" s="21"/>
      <c r="CD41" s="114"/>
      <c r="CE41" s="27"/>
    </row>
    <row r="42" spans="1:83" ht="25.5">
      <c r="A42" s="2" t="str">
        <f t="shared" si="0"/>
        <v>TP2006130</v>
      </c>
      <c r="B42" s="311" t="s">
        <v>1143</v>
      </c>
      <c r="C42" s="61" t="s">
        <v>41</v>
      </c>
      <c r="D42" s="13" t="s">
        <v>351</v>
      </c>
      <c r="E42" s="13" t="s">
        <v>43</v>
      </c>
      <c r="F42" s="13" t="s">
        <v>43</v>
      </c>
      <c r="G42" s="33">
        <v>39539</v>
      </c>
      <c r="H42" s="103" t="s">
        <v>353</v>
      </c>
      <c r="I42" s="23">
        <v>1864928</v>
      </c>
      <c r="J42" s="32">
        <v>1863106</v>
      </c>
      <c r="K42" s="32">
        <v>1863106</v>
      </c>
      <c r="L42" s="37">
        <v>-9.7698141697699636E-4</v>
      </c>
      <c r="M42" s="11">
        <v>2820378</v>
      </c>
      <c r="N42" s="11">
        <v>2820378</v>
      </c>
      <c r="O42" s="79">
        <v>-0.33941266028879813</v>
      </c>
      <c r="P42" s="11">
        <v>2820378</v>
      </c>
      <c r="Q42" s="11">
        <v>2820378</v>
      </c>
      <c r="R42" s="79">
        <v>0</v>
      </c>
      <c r="S42" s="11">
        <v>2820378</v>
      </c>
      <c r="T42" s="11">
        <v>2820378</v>
      </c>
      <c r="U42" s="31">
        <v>0</v>
      </c>
      <c r="V42" s="12">
        <v>0</v>
      </c>
      <c r="W42" s="26">
        <v>2820378</v>
      </c>
      <c r="X42" s="26">
        <v>2820378</v>
      </c>
      <c r="Y42" s="31">
        <v>0</v>
      </c>
      <c r="Z42" s="12">
        <v>0</v>
      </c>
      <c r="AA42" s="47">
        <v>2820378</v>
      </c>
      <c r="AB42" s="47">
        <v>2820378</v>
      </c>
      <c r="AC42" s="31">
        <v>0</v>
      </c>
      <c r="AD42" s="12">
        <v>0</v>
      </c>
      <c r="AE42" s="55">
        <v>2820328</v>
      </c>
      <c r="AF42" s="47">
        <v>2820328</v>
      </c>
      <c r="AG42" s="31">
        <v>-1.7728120131454972E-5</v>
      </c>
      <c r="AH42" s="34">
        <v>0</v>
      </c>
      <c r="AI42" s="47">
        <v>2820328</v>
      </c>
      <c r="AJ42" s="47">
        <v>2820328</v>
      </c>
      <c r="AK42" s="47">
        <v>2820328</v>
      </c>
      <c r="AL42" s="47">
        <v>2820328</v>
      </c>
      <c r="AM42" s="31">
        <v>-1.7728120131454972E-5</v>
      </c>
      <c r="AN42" s="12">
        <v>0</v>
      </c>
      <c r="AO42" s="55">
        <v>2820328</v>
      </c>
      <c r="AP42" s="47">
        <v>2820328</v>
      </c>
      <c r="AQ42" s="47">
        <v>2820328</v>
      </c>
      <c r="AR42" s="47">
        <v>2820328</v>
      </c>
      <c r="AS42" s="31">
        <f>AO42/AK42-1</f>
        <v>0</v>
      </c>
      <c r="AT42" s="53">
        <f>AP42/AO42-1</f>
        <v>0</v>
      </c>
      <c r="AU42" s="55">
        <v>2820328</v>
      </c>
      <c r="AV42" s="47">
        <v>2820328</v>
      </c>
      <c r="AW42" s="47">
        <v>2820328</v>
      </c>
      <c r="AX42" s="31">
        <f>AU42/AQ42-1</f>
        <v>0</v>
      </c>
      <c r="AY42" s="53">
        <f>AR42/AU42-1</f>
        <v>0</v>
      </c>
      <c r="AZ42" s="55">
        <v>2820328</v>
      </c>
      <c r="BA42" s="47">
        <v>2820328</v>
      </c>
      <c r="BB42" s="47">
        <v>2820328</v>
      </c>
      <c r="BC42" s="47">
        <v>2820328</v>
      </c>
      <c r="BD42" s="31">
        <f>AZ42/AV42-1</f>
        <v>0</v>
      </c>
      <c r="BE42" s="31">
        <f>BA42/AZ42-1</f>
        <v>0</v>
      </c>
      <c r="BF42" s="55">
        <v>2820328</v>
      </c>
      <c r="BG42" s="47">
        <v>2820328</v>
      </c>
      <c r="BH42" s="47">
        <v>2820328</v>
      </c>
      <c r="BI42" s="31">
        <f>BF42/BB42-1</f>
        <v>0</v>
      </c>
      <c r="BJ42" s="31">
        <f>BG42/BF42-1</f>
        <v>0</v>
      </c>
      <c r="BK42" s="55">
        <v>2820328</v>
      </c>
      <c r="BL42" s="542"/>
      <c r="BM42" s="542"/>
      <c r="BN42" s="51">
        <v>2820328</v>
      </c>
      <c r="BO42" s="51">
        <v>2820328</v>
      </c>
      <c r="BP42" s="51">
        <v>2820328</v>
      </c>
      <c r="BQ42" s="51">
        <v>2820328</v>
      </c>
      <c r="BR42" s="31">
        <f>IFERROR(BK42/BG42-1,"N/A")</f>
        <v>0</v>
      </c>
      <c r="BS42" s="609">
        <f>IFERROR(BP42/BK42-1,"N/A")</f>
        <v>0</v>
      </c>
      <c r="BT42" s="55">
        <v>2820328</v>
      </c>
      <c r="BU42" s="542"/>
      <c r="BV42" s="542"/>
      <c r="BW42" s="542"/>
      <c r="BX42" s="542"/>
      <c r="BY42" s="542"/>
      <c r="BZ42" s="542"/>
      <c r="CA42" s="31">
        <f>IFERROR(BT42/BP42-1,"N/A")</f>
        <v>0</v>
      </c>
      <c r="CB42" s="609">
        <f>IFERROR(BY42/BT42-1,"N/A")</f>
        <v>-1</v>
      </c>
      <c r="CC42" s="21"/>
      <c r="CD42" s="114" t="s">
        <v>283</v>
      </c>
      <c r="CE42" s="27"/>
    </row>
    <row r="43" spans="1:83" ht="51">
      <c r="A43" s="2" t="str">
        <f t="shared" si="0"/>
        <v/>
      </c>
      <c r="C43" s="409" t="s">
        <v>45</v>
      </c>
      <c r="D43" s="15" t="s">
        <v>351</v>
      </c>
      <c r="E43" s="15">
        <v>115</v>
      </c>
      <c r="F43" s="15">
        <v>10145</v>
      </c>
      <c r="G43" s="33"/>
      <c r="H43" s="103" t="s">
        <v>352</v>
      </c>
      <c r="I43" s="23"/>
      <c r="J43" s="32"/>
      <c r="K43" s="32"/>
      <c r="L43" s="37"/>
      <c r="M43" s="11"/>
      <c r="N43" s="11"/>
      <c r="O43" s="79"/>
      <c r="P43" s="11"/>
      <c r="Q43" s="11"/>
      <c r="R43" s="79"/>
      <c r="S43" s="11"/>
      <c r="T43" s="11"/>
      <c r="U43" s="31"/>
      <c r="V43" s="12"/>
      <c r="W43" s="26"/>
      <c r="X43" s="26"/>
      <c r="Y43" s="31"/>
      <c r="Z43" s="12"/>
      <c r="AA43" s="47">
        <v>1662449</v>
      </c>
      <c r="AB43" s="47">
        <v>1662449</v>
      </c>
      <c r="AC43" s="31"/>
      <c r="AD43" s="12"/>
      <c r="AE43" s="55">
        <v>1662449</v>
      </c>
      <c r="AF43" s="47">
        <v>1662449</v>
      </c>
      <c r="AG43" s="31"/>
      <c r="AH43" s="34"/>
      <c r="AI43" s="47">
        <v>1662449</v>
      </c>
      <c r="AJ43" s="47">
        <v>1662449</v>
      </c>
      <c r="AK43" s="47">
        <v>1662449</v>
      </c>
      <c r="AL43" s="47">
        <v>1662449</v>
      </c>
      <c r="AM43" s="31"/>
      <c r="AN43" s="12"/>
      <c r="AO43" s="55">
        <v>1662449</v>
      </c>
      <c r="AP43" s="47">
        <v>1662449</v>
      </c>
      <c r="AQ43" s="47">
        <v>1662449</v>
      </c>
      <c r="AR43" s="47">
        <v>1662449</v>
      </c>
      <c r="AS43" s="31"/>
      <c r="AT43" s="34"/>
      <c r="AU43" s="55">
        <v>1662449</v>
      </c>
      <c r="AV43" s="47">
        <v>1662449</v>
      </c>
      <c r="AW43" s="47">
        <v>1662449</v>
      </c>
      <c r="AX43" s="31"/>
      <c r="AY43" s="34"/>
      <c r="AZ43" s="55">
        <v>1662449</v>
      </c>
      <c r="BA43" s="47">
        <v>1662449</v>
      </c>
      <c r="BB43" s="47">
        <v>1662449</v>
      </c>
      <c r="BC43" s="47">
        <v>1662449</v>
      </c>
      <c r="BD43" s="31"/>
      <c r="BE43" s="12"/>
      <c r="BF43" s="55">
        <v>1662449</v>
      </c>
      <c r="BG43" s="47">
        <v>1662449</v>
      </c>
      <c r="BH43" s="47">
        <v>1662449</v>
      </c>
      <c r="BI43" s="31"/>
      <c r="BJ43" s="31"/>
      <c r="BK43" s="55">
        <v>1662449</v>
      </c>
      <c r="BL43" s="542"/>
      <c r="BM43" s="542"/>
      <c r="BN43" s="51">
        <v>1662449</v>
      </c>
      <c r="BO43" s="51">
        <v>1662449</v>
      </c>
      <c r="BP43" s="51">
        <v>1662449</v>
      </c>
      <c r="BQ43" s="51">
        <v>1662449</v>
      </c>
      <c r="BR43" s="31"/>
      <c r="BS43" s="53"/>
      <c r="BT43" s="55">
        <v>1662449</v>
      </c>
      <c r="BU43" s="542"/>
      <c r="BV43" s="542"/>
      <c r="BW43" s="542"/>
      <c r="BX43" s="542"/>
      <c r="BY43" s="542"/>
      <c r="BZ43" s="542"/>
      <c r="CA43" s="31"/>
      <c r="CB43" s="53"/>
      <c r="CC43" s="21"/>
      <c r="CD43" s="114"/>
      <c r="CE43" s="27"/>
    </row>
    <row r="44" spans="1:83" ht="76.5">
      <c r="A44" s="2" t="str">
        <f t="shared" si="0"/>
        <v/>
      </c>
      <c r="C44" s="409" t="s">
        <v>45</v>
      </c>
      <c r="D44" s="15" t="s">
        <v>351</v>
      </c>
      <c r="E44" s="15">
        <v>116</v>
      </c>
      <c r="F44" s="15">
        <v>10146</v>
      </c>
      <c r="G44" s="33"/>
      <c r="H44" s="103" t="s">
        <v>350</v>
      </c>
      <c r="I44" s="23"/>
      <c r="J44" s="32"/>
      <c r="K44" s="32"/>
      <c r="L44" s="37"/>
      <c r="M44" s="11"/>
      <c r="N44" s="11"/>
      <c r="O44" s="79"/>
      <c r="P44" s="11"/>
      <c r="Q44" s="11"/>
      <c r="R44" s="79"/>
      <c r="S44" s="11"/>
      <c r="T44" s="11"/>
      <c r="U44" s="31"/>
      <c r="V44" s="12"/>
      <c r="W44" s="26"/>
      <c r="X44" s="26"/>
      <c r="Y44" s="31"/>
      <c r="Z44" s="12"/>
      <c r="AA44" s="47">
        <v>1157879</v>
      </c>
      <c r="AB44" s="47">
        <v>1157879</v>
      </c>
      <c r="AC44" s="31"/>
      <c r="AD44" s="12"/>
      <c r="AE44" s="55">
        <v>1157879</v>
      </c>
      <c r="AF44" s="47">
        <v>1157879</v>
      </c>
      <c r="AG44" s="31"/>
      <c r="AH44" s="34"/>
      <c r="AI44" s="47">
        <v>1157879</v>
      </c>
      <c r="AJ44" s="47">
        <v>1157879</v>
      </c>
      <c r="AK44" s="47">
        <v>1157879</v>
      </c>
      <c r="AL44" s="47">
        <v>1157879</v>
      </c>
      <c r="AM44" s="31"/>
      <c r="AN44" s="12"/>
      <c r="AO44" s="55">
        <v>1157879</v>
      </c>
      <c r="AP44" s="47">
        <v>1157879</v>
      </c>
      <c r="AQ44" s="47">
        <v>1157879</v>
      </c>
      <c r="AR44" s="47">
        <v>1157879</v>
      </c>
      <c r="AS44" s="31"/>
      <c r="AT44" s="34"/>
      <c r="AU44" s="55">
        <v>1157879</v>
      </c>
      <c r="AV44" s="47">
        <v>1157879</v>
      </c>
      <c r="AW44" s="47">
        <v>1157879</v>
      </c>
      <c r="AX44" s="31"/>
      <c r="AY44" s="34"/>
      <c r="AZ44" s="55">
        <v>1157879</v>
      </c>
      <c r="BA44" s="47">
        <v>1157879</v>
      </c>
      <c r="BB44" s="47">
        <v>1157879</v>
      </c>
      <c r="BC44" s="47">
        <v>1157879</v>
      </c>
      <c r="BD44" s="31"/>
      <c r="BE44" s="12"/>
      <c r="BF44" s="55">
        <v>1157879</v>
      </c>
      <c r="BG44" s="47">
        <v>1157879</v>
      </c>
      <c r="BH44" s="47">
        <v>1157879</v>
      </c>
      <c r="BI44" s="31"/>
      <c r="BJ44" s="31"/>
      <c r="BK44" s="55">
        <v>1157879</v>
      </c>
      <c r="BL44" s="542"/>
      <c r="BM44" s="542"/>
      <c r="BN44" s="51">
        <v>1157879</v>
      </c>
      <c r="BO44" s="51">
        <v>1157879</v>
      </c>
      <c r="BP44" s="51">
        <v>1157879</v>
      </c>
      <c r="BQ44" s="51">
        <v>1157879</v>
      </c>
      <c r="BR44" s="31"/>
      <c r="BS44" s="53"/>
      <c r="BT44" s="55">
        <v>1157879</v>
      </c>
      <c r="BU44" s="542"/>
      <c r="BV44" s="542"/>
      <c r="BW44" s="542"/>
      <c r="BX44" s="542"/>
      <c r="BY44" s="542"/>
      <c r="BZ44" s="542"/>
      <c r="CA44" s="31"/>
      <c r="CB44" s="53"/>
      <c r="CC44" s="21"/>
      <c r="CD44" s="114"/>
      <c r="CE44" s="27"/>
    </row>
    <row r="45" spans="1:83" ht="33.75">
      <c r="A45" s="2" t="str">
        <f t="shared" si="0"/>
        <v/>
      </c>
      <c r="C45" s="549" t="s">
        <v>82</v>
      </c>
      <c r="D45" s="565" t="s">
        <v>348</v>
      </c>
      <c r="E45" s="565">
        <v>6</v>
      </c>
      <c r="F45" s="565">
        <v>10006</v>
      </c>
      <c r="G45" s="556">
        <v>39753</v>
      </c>
      <c r="H45" s="557" t="s">
        <v>349</v>
      </c>
      <c r="I45" s="560"/>
      <c r="J45" s="575"/>
      <c r="K45" s="575"/>
      <c r="L45" s="551"/>
      <c r="M45" s="552"/>
      <c r="N45" s="552"/>
      <c r="O45" s="576"/>
      <c r="P45" s="552"/>
      <c r="Q45" s="552"/>
      <c r="R45" s="552"/>
      <c r="S45" s="545"/>
      <c r="T45" s="545"/>
      <c r="U45" s="545"/>
      <c r="V45" s="545"/>
      <c r="W45" s="545"/>
      <c r="X45" s="545"/>
      <c r="Y45" s="545"/>
      <c r="Z45" s="545"/>
      <c r="AA45" s="545"/>
      <c r="AB45" s="545"/>
      <c r="AC45" s="545"/>
      <c r="AD45" s="545"/>
      <c r="AE45" s="577">
        <v>0</v>
      </c>
      <c r="AF45" s="545"/>
      <c r="AG45" s="545"/>
      <c r="AH45" s="546"/>
      <c r="AI45" s="545">
        <v>0</v>
      </c>
      <c r="AJ45" s="545"/>
      <c r="AK45" s="545"/>
      <c r="AL45" s="545"/>
      <c r="AM45" s="545"/>
      <c r="AN45" s="545"/>
      <c r="AO45" s="577"/>
      <c r="AP45" s="545"/>
      <c r="AQ45" s="545"/>
      <c r="AR45" s="545"/>
      <c r="AS45" s="545"/>
      <c r="AT45" s="546"/>
      <c r="AU45" s="577"/>
      <c r="AV45" s="545"/>
      <c r="AW45" s="545"/>
      <c r="AX45" s="545"/>
      <c r="AY45" s="546"/>
      <c r="AZ45" s="577"/>
      <c r="BA45" s="545"/>
      <c r="BB45" s="545"/>
      <c r="BC45" s="545"/>
      <c r="BD45" s="545"/>
      <c r="BE45" s="545"/>
      <c r="BF45" s="562">
        <v>0</v>
      </c>
      <c r="BG45" s="542">
        <v>0</v>
      </c>
      <c r="BH45" s="542">
        <v>0</v>
      </c>
      <c r="BI45" s="545"/>
      <c r="BJ45" s="545"/>
      <c r="BK45" s="562">
        <v>0</v>
      </c>
      <c r="BL45" s="542"/>
      <c r="BM45" s="542"/>
      <c r="BN45" s="542">
        <v>0</v>
      </c>
      <c r="BO45" s="542">
        <v>0</v>
      </c>
      <c r="BP45" s="542">
        <v>0</v>
      </c>
      <c r="BQ45" s="542">
        <v>0</v>
      </c>
      <c r="BR45" s="545"/>
      <c r="BS45" s="546"/>
      <c r="BT45" s="562">
        <v>0</v>
      </c>
      <c r="BU45" s="542"/>
      <c r="BV45" s="542"/>
      <c r="BW45" s="542"/>
      <c r="BX45" s="542"/>
      <c r="BY45" s="542"/>
      <c r="BZ45" s="542"/>
      <c r="CA45" s="545"/>
      <c r="CB45" s="546"/>
      <c r="CC45" s="553"/>
      <c r="CD45" s="554" t="s">
        <v>344</v>
      </c>
      <c r="CE45" s="27"/>
    </row>
    <row r="46" spans="1:83" ht="33.75">
      <c r="A46" s="2" t="str">
        <f t="shared" si="0"/>
        <v/>
      </c>
      <c r="C46" s="549" t="s">
        <v>82</v>
      </c>
      <c r="D46" s="565" t="s">
        <v>348</v>
      </c>
      <c r="E46" s="565">
        <v>42</v>
      </c>
      <c r="F46" s="565">
        <v>10046</v>
      </c>
      <c r="G46" s="556">
        <v>39753</v>
      </c>
      <c r="H46" s="557" t="s">
        <v>347</v>
      </c>
      <c r="I46" s="560"/>
      <c r="J46" s="575"/>
      <c r="K46" s="575"/>
      <c r="L46" s="551"/>
      <c r="M46" s="552"/>
      <c r="N46" s="552"/>
      <c r="O46" s="576"/>
      <c r="P46" s="552"/>
      <c r="Q46" s="552"/>
      <c r="R46" s="552"/>
      <c r="S46" s="545"/>
      <c r="T46" s="545"/>
      <c r="U46" s="545"/>
      <c r="V46" s="545"/>
      <c r="W46" s="545"/>
      <c r="X46" s="545"/>
      <c r="Y46" s="545"/>
      <c r="Z46" s="545"/>
      <c r="AA46" s="545"/>
      <c r="AB46" s="545"/>
      <c r="AC46" s="545"/>
      <c r="AD46" s="545"/>
      <c r="AE46" s="577">
        <v>0</v>
      </c>
      <c r="AF46" s="545"/>
      <c r="AG46" s="545"/>
      <c r="AH46" s="546"/>
      <c r="AI46" s="545">
        <v>0</v>
      </c>
      <c r="AJ46" s="545"/>
      <c r="AK46" s="545"/>
      <c r="AL46" s="545"/>
      <c r="AM46" s="545"/>
      <c r="AN46" s="545"/>
      <c r="AO46" s="577"/>
      <c r="AP46" s="545"/>
      <c r="AQ46" s="545"/>
      <c r="AR46" s="545"/>
      <c r="AS46" s="545"/>
      <c r="AT46" s="546"/>
      <c r="AU46" s="577"/>
      <c r="AV46" s="545"/>
      <c r="AW46" s="545"/>
      <c r="AX46" s="545"/>
      <c r="AY46" s="546"/>
      <c r="AZ46" s="577"/>
      <c r="BA46" s="545"/>
      <c r="BB46" s="545"/>
      <c r="BC46" s="545"/>
      <c r="BD46" s="545"/>
      <c r="BE46" s="545"/>
      <c r="BF46" s="562">
        <v>0</v>
      </c>
      <c r="BG46" s="542">
        <v>0</v>
      </c>
      <c r="BH46" s="542">
        <v>0</v>
      </c>
      <c r="BI46" s="545"/>
      <c r="BJ46" s="545"/>
      <c r="BK46" s="562">
        <v>0</v>
      </c>
      <c r="BL46" s="542"/>
      <c r="BM46" s="542"/>
      <c r="BN46" s="542">
        <v>0</v>
      </c>
      <c r="BO46" s="542">
        <v>0</v>
      </c>
      <c r="BP46" s="542">
        <v>0</v>
      </c>
      <c r="BQ46" s="542">
        <v>0</v>
      </c>
      <c r="BR46" s="545"/>
      <c r="BS46" s="546"/>
      <c r="BT46" s="562">
        <v>0</v>
      </c>
      <c r="BU46" s="542"/>
      <c r="BV46" s="542"/>
      <c r="BW46" s="542"/>
      <c r="BX46" s="542"/>
      <c r="BY46" s="542"/>
      <c r="BZ46" s="542"/>
      <c r="CA46" s="545"/>
      <c r="CB46" s="546"/>
      <c r="CC46" s="553"/>
      <c r="CD46" s="554" t="s">
        <v>344</v>
      </c>
      <c r="CE46" s="27"/>
    </row>
    <row r="47" spans="1:83" ht="33.75">
      <c r="A47" s="2" t="str">
        <f t="shared" si="0"/>
        <v/>
      </c>
      <c r="C47" s="549" t="s">
        <v>82</v>
      </c>
      <c r="D47" s="565" t="s">
        <v>346</v>
      </c>
      <c r="E47" s="565">
        <v>43</v>
      </c>
      <c r="F47" s="565">
        <v>10047</v>
      </c>
      <c r="G47" s="556">
        <v>39203</v>
      </c>
      <c r="H47" s="557" t="s">
        <v>345</v>
      </c>
      <c r="I47" s="560"/>
      <c r="J47" s="575"/>
      <c r="K47" s="575"/>
      <c r="L47" s="551"/>
      <c r="M47" s="552"/>
      <c r="N47" s="552"/>
      <c r="O47" s="576"/>
      <c r="P47" s="552"/>
      <c r="Q47" s="552"/>
      <c r="R47" s="552"/>
      <c r="S47" s="545"/>
      <c r="T47" s="545"/>
      <c r="U47" s="545"/>
      <c r="V47" s="545"/>
      <c r="W47" s="545"/>
      <c r="X47" s="545"/>
      <c r="Y47" s="545"/>
      <c r="Z47" s="545"/>
      <c r="AA47" s="545"/>
      <c r="AB47" s="545"/>
      <c r="AC47" s="545"/>
      <c r="AD47" s="545"/>
      <c r="AE47" s="577">
        <v>0</v>
      </c>
      <c r="AF47" s="545"/>
      <c r="AG47" s="545"/>
      <c r="AH47" s="546"/>
      <c r="AI47" s="545">
        <v>0</v>
      </c>
      <c r="AJ47" s="545"/>
      <c r="AK47" s="545"/>
      <c r="AL47" s="545"/>
      <c r="AM47" s="545"/>
      <c r="AN47" s="545"/>
      <c r="AO47" s="577"/>
      <c r="AP47" s="545"/>
      <c r="AQ47" s="545"/>
      <c r="AR47" s="545"/>
      <c r="AS47" s="545"/>
      <c r="AT47" s="546"/>
      <c r="AU47" s="577"/>
      <c r="AV47" s="545"/>
      <c r="AW47" s="545"/>
      <c r="AX47" s="545"/>
      <c r="AY47" s="546"/>
      <c r="AZ47" s="577"/>
      <c r="BA47" s="545"/>
      <c r="BB47" s="545"/>
      <c r="BC47" s="545"/>
      <c r="BD47" s="545"/>
      <c r="BE47" s="545"/>
      <c r="BF47" s="562">
        <v>0</v>
      </c>
      <c r="BG47" s="542">
        <v>0</v>
      </c>
      <c r="BH47" s="542">
        <v>0</v>
      </c>
      <c r="BI47" s="545"/>
      <c r="BJ47" s="545"/>
      <c r="BK47" s="562">
        <v>0</v>
      </c>
      <c r="BL47" s="542"/>
      <c r="BM47" s="542"/>
      <c r="BN47" s="542">
        <v>0</v>
      </c>
      <c r="BO47" s="542">
        <v>0</v>
      </c>
      <c r="BP47" s="542">
        <v>0</v>
      </c>
      <c r="BQ47" s="542">
        <v>0</v>
      </c>
      <c r="BR47" s="545"/>
      <c r="BS47" s="546"/>
      <c r="BT47" s="562">
        <v>0</v>
      </c>
      <c r="BU47" s="542"/>
      <c r="BV47" s="542"/>
      <c r="BW47" s="542"/>
      <c r="BX47" s="542"/>
      <c r="BY47" s="542"/>
      <c r="BZ47" s="542"/>
      <c r="CA47" s="545"/>
      <c r="CB47" s="546"/>
      <c r="CC47" s="553"/>
      <c r="CD47" s="554" t="s">
        <v>344</v>
      </c>
      <c r="CE47" s="27"/>
    </row>
    <row r="48" spans="1:83" ht="48.75" customHeight="1">
      <c r="A48" s="2" t="str">
        <f t="shared" si="0"/>
        <v>TP2004036</v>
      </c>
      <c r="B48" s="311" t="s">
        <v>1161</v>
      </c>
      <c r="C48" s="61" t="s">
        <v>41</v>
      </c>
      <c r="D48" s="13" t="s">
        <v>341</v>
      </c>
      <c r="E48" s="13" t="s">
        <v>43</v>
      </c>
      <c r="F48" s="13" t="s">
        <v>43</v>
      </c>
      <c r="G48" s="6">
        <v>39264</v>
      </c>
      <c r="H48" s="103" t="s">
        <v>343</v>
      </c>
      <c r="I48" s="23">
        <v>124047</v>
      </c>
      <c r="J48" s="32">
        <v>124047</v>
      </c>
      <c r="K48" s="32">
        <v>124047</v>
      </c>
      <c r="L48" s="82">
        <v>0</v>
      </c>
      <c r="M48" s="11">
        <v>185247</v>
      </c>
      <c r="N48" s="11">
        <v>185247</v>
      </c>
      <c r="O48" s="79">
        <v>-0.33036972258660058</v>
      </c>
      <c r="P48" s="11">
        <v>185247</v>
      </c>
      <c r="Q48" s="11">
        <v>185247</v>
      </c>
      <c r="R48" s="79">
        <v>0</v>
      </c>
      <c r="S48" s="11">
        <v>185247</v>
      </c>
      <c r="T48" s="11">
        <v>185247</v>
      </c>
      <c r="U48" s="31">
        <v>0</v>
      </c>
      <c r="V48" s="12">
        <v>0</v>
      </c>
      <c r="W48" s="26">
        <v>185247</v>
      </c>
      <c r="X48" s="26">
        <v>185247</v>
      </c>
      <c r="Y48" s="31">
        <v>0</v>
      </c>
      <c r="Z48" s="12">
        <v>0</v>
      </c>
      <c r="AA48" s="47">
        <v>185247</v>
      </c>
      <c r="AB48" s="47">
        <v>185247</v>
      </c>
      <c r="AC48" s="31">
        <v>0</v>
      </c>
      <c r="AD48" s="12">
        <v>0</v>
      </c>
      <c r="AE48" s="55">
        <v>185247</v>
      </c>
      <c r="AF48" s="47">
        <v>185247</v>
      </c>
      <c r="AG48" s="31">
        <v>0</v>
      </c>
      <c r="AH48" s="34">
        <v>0</v>
      </c>
      <c r="AI48" s="47">
        <v>185247</v>
      </c>
      <c r="AJ48" s="47">
        <v>185247</v>
      </c>
      <c r="AK48" s="47">
        <v>185247</v>
      </c>
      <c r="AL48" s="47">
        <v>185247</v>
      </c>
      <c r="AM48" s="31">
        <v>0</v>
      </c>
      <c r="AN48" s="12">
        <v>0</v>
      </c>
      <c r="AO48" s="55">
        <v>185247</v>
      </c>
      <c r="AP48" s="47">
        <v>185247</v>
      </c>
      <c r="AQ48" s="47">
        <v>185247</v>
      </c>
      <c r="AR48" s="47">
        <v>185247</v>
      </c>
      <c r="AS48" s="31">
        <f>AO48/AK48-1</f>
        <v>0</v>
      </c>
      <c r="AT48" s="53">
        <f>AP48/AO48-1</f>
        <v>0</v>
      </c>
      <c r="AU48" s="55">
        <v>185247</v>
      </c>
      <c r="AV48" s="47">
        <v>185247</v>
      </c>
      <c r="AW48" s="47">
        <v>185247</v>
      </c>
      <c r="AX48" s="31">
        <f>AU48/AQ48-1</f>
        <v>0</v>
      </c>
      <c r="AY48" s="53">
        <f>AR48/AU48-1</f>
        <v>0</v>
      </c>
      <c r="AZ48" s="55">
        <v>185247</v>
      </c>
      <c r="BA48" s="47">
        <v>185247</v>
      </c>
      <c r="BB48" s="47">
        <v>185247</v>
      </c>
      <c r="BC48" s="47">
        <v>185247</v>
      </c>
      <c r="BD48" s="31">
        <f>AZ48/AV48-1</f>
        <v>0</v>
      </c>
      <c r="BE48" s="31">
        <f>BA48/AZ48-1</f>
        <v>0</v>
      </c>
      <c r="BF48" s="55">
        <v>185247</v>
      </c>
      <c r="BG48" s="47">
        <v>185247</v>
      </c>
      <c r="BH48" s="47">
        <v>185247</v>
      </c>
      <c r="BI48" s="31">
        <f>BF48/BB48-1</f>
        <v>0</v>
      </c>
      <c r="BJ48" s="31">
        <f>BG48/BF48-1</f>
        <v>0</v>
      </c>
      <c r="BK48" s="55">
        <v>185247</v>
      </c>
      <c r="BL48" s="542"/>
      <c r="BM48" s="542"/>
      <c r="BN48" s="51">
        <v>185247</v>
      </c>
      <c r="BO48" s="51">
        <v>185247</v>
      </c>
      <c r="BP48" s="51">
        <v>185247</v>
      </c>
      <c r="BQ48" s="51">
        <v>185247</v>
      </c>
      <c r="BR48" s="31">
        <f>IFERROR(BK48/BG48-1,"N/A")</f>
        <v>0</v>
      </c>
      <c r="BS48" s="609">
        <f>IFERROR(BP48/BK48-1,"N/A")</f>
        <v>0</v>
      </c>
      <c r="BT48" s="55">
        <v>185247</v>
      </c>
      <c r="BU48" s="542"/>
      <c r="BV48" s="542"/>
      <c r="BW48" s="542"/>
      <c r="BX48" s="542"/>
      <c r="BY48" s="542"/>
      <c r="BZ48" s="542"/>
      <c r="CA48" s="31">
        <f>IFERROR(BT48/BP48-1,"N/A")</f>
        <v>0</v>
      </c>
      <c r="CB48" s="609">
        <f>IFERROR(BY48/BT48-1,"N/A")</f>
        <v>-1</v>
      </c>
      <c r="CC48" s="21"/>
      <c r="CD48" s="114"/>
      <c r="CE48" s="27"/>
    </row>
    <row r="49" spans="1:83" ht="25.5">
      <c r="A49" s="2" t="str">
        <f t="shared" si="0"/>
        <v/>
      </c>
      <c r="C49" s="409" t="s">
        <v>45</v>
      </c>
      <c r="D49" s="15" t="s">
        <v>341</v>
      </c>
      <c r="E49" s="15">
        <v>41</v>
      </c>
      <c r="F49" s="15">
        <v>10045</v>
      </c>
      <c r="G49" s="6"/>
      <c r="H49" s="103" t="s">
        <v>342</v>
      </c>
      <c r="I49" s="23"/>
      <c r="J49" s="32"/>
      <c r="K49" s="32"/>
      <c r="L49" s="82"/>
      <c r="M49" s="11"/>
      <c r="N49" s="11"/>
      <c r="O49" s="79"/>
      <c r="P49" s="11"/>
      <c r="Q49" s="11"/>
      <c r="R49" s="79"/>
      <c r="S49" s="11"/>
      <c r="T49" s="11"/>
      <c r="U49" s="31"/>
      <c r="V49" s="12"/>
      <c r="W49" s="26"/>
      <c r="X49" s="26"/>
      <c r="Y49" s="31"/>
      <c r="Z49" s="12"/>
      <c r="AA49" s="47">
        <v>108157</v>
      </c>
      <c r="AB49" s="47">
        <v>108157</v>
      </c>
      <c r="AC49" s="31"/>
      <c r="AD49" s="12"/>
      <c r="AE49" s="55">
        <v>108157</v>
      </c>
      <c r="AF49" s="47">
        <v>108157</v>
      </c>
      <c r="AG49" s="31"/>
      <c r="AH49" s="34"/>
      <c r="AI49" s="47">
        <v>108157</v>
      </c>
      <c r="AJ49" s="47">
        <v>108157</v>
      </c>
      <c r="AK49" s="47">
        <v>108157</v>
      </c>
      <c r="AL49" s="47">
        <v>108157</v>
      </c>
      <c r="AM49" s="31"/>
      <c r="AN49" s="12"/>
      <c r="AO49" s="55">
        <v>108157</v>
      </c>
      <c r="AP49" s="47">
        <v>108157</v>
      </c>
      <c r="AQ49" s="47">
        <v>108157</v>
      </c>
      <c r="AR49" s="47">
        <v>108157</v>
      </c>
      <c r="AS49" s="31"/>
      <c r="AT49" s="34"/>
      <c r="AU49" s="55">
        <v>108157</v>
      </c>
      <c r="AV49" s="47">
        <v>108157</v>
      </c>
      <c r="AW49" s="47">
        <v>108157</v>
      </c>
      <c r="AX49" s="31"/>
      <c r="AY49" s="34"/>
      <c r="AZ49" s="55">
        <v>108157</v>
      </c>
      <c r="BA49" s="47">
        <v>108157</v>
      </c>
      <c r="BB49" s="47">
        <v>108157</v>
      </c>
      <c r="BC49" s="47">
        <v>108157</v>
      </c>
      <c r="BD49" s="31"/>
      <c r="BE49" s="12"/>
      <c r="BF49" s="55">
        <v>108157</v>
      </c>
      <c r="BG49" s="47">
        <v>108157</v>
      </c>
      <c r="BH49" s="47">
        <v>108157</v>
      </c>
      <c r="BI49" s="31"/>
      <c r="BJ49" s="31"/>
      <c r="BK49" s="55">
        <v>108157</v>
      </c>
      <c r="BL49" s="542"/>
      <c r="BM49" s="542"/>
      <c r="BN49" s="51">
        <v>108157</v>
      </c>
      <c r="BO49" s="51">
        <v>108157</v>
      </c>
      <c r="BP49" s="51">
        <v>108157</v>
      </c>
      <c r="BQ49" s="51">
        <v>108157</v>
      </c>
      <c r="BR49" s="31"/>
      <c r="BS49" s="53"/>
      <c r="BT49" s="55">
        <v>108157</v>
      </c>
      <c r="BU49" s="542"/>
      <c r="BV49" s="542"/>
      <c r="BW49" s="542"/>
      <c r="BX49" s="542"/>
      <c r="BY49" s="542"/>
      <c r="BZ49" s="542"/>
      <c r="CA49" s="31"/>
      <c r="CB49" s="53"/>
      <c r="CC49" s="21"/>
      <c r="CD49" s="114"/>
      <c r="CE49" s="27"/>
    </row>
    <row r="50" spans="1:83" ht="24.75" customHeight="1">
      <c r="A50" s="2" t="str">
        <f t="shared" si="0"/>
        <v/>
      </c>
      <c r="C50" s="409" t="s">
        <v>45</v>
      </c>
      <c r="D50" s="15" t="s">
        <v>341</v>
      </c>
      <c r="E50" s="15">
        <v>44</v>
      </c>
      <c r="F50" s="15">
        <v>10048</v>
      </c>
      <c r="G50" s="6"/>
      <c r="H50" s="103" t="s">
        <v>340</v>
      </c>
      <c r="I50" s="23"/>
      <c r="J50" s="32"/>
      <c r="K50" s="32"/>
      <c r="L50" s="82"/>
      <c r="M50" s="11"/>
      <c r="N50" s="11"/>
      <c r="O50" s="79"/>
      <c r="P50" s="11"/>
      <c r="Q50" s="11"/>
      <c r="R50" s="79"/>
      <c r="S50" s="11"/>
      <c r="T50" s="11"/>
      <c r="U50" s="31"/>
      <c r="V50" s="12"/>
      <c r="W50" s="26"/>
      <c r="X50" s="26"/>
      <c r="Y50" s="31"/>
      <c r="Z50" s="12"/>
      <c r="AA50" s="47">
        <v>77090</v>
      </c>
      <c r="AB50" s="47">
        <v>77090</v>
      </c>
      <c r="AC50" s="31"/>
      <c r="AD50" s="12"/>
      <c r="AE50" s="55">
        <v>77090</v>
      </c>
      <c r="AF50" s="47">
        <v>77090</v>
      </c>
      <c r="AG50" s="31"/>
      <c r="AH50" s="34"/>
      <c r="AI50" s="47">
        <v>77090</v>
      </c>
      <c r="AJ50" s="47">
        <v>77090</v>
      </c>
      <c r="AK50" s="47">
        <v>77090</v>
      </c>
      <c r="AL50" s="47">
        <v>77090</v>
      </c>
      <c r="AM50" s="31"/>
      <c r="AN50" s="12"/>
      <c r="AO50" s="55">
        <v>77090</v>
      </c>
      <c r="AP50" s="47">
        <v>77090</v>
      </c>
      <c r="AQ50" s="47">
        <v>77090</v>
      </c>
      <c r="AR50" s="47">
        <v>77090</v>
      </c>
      <c r="AS50" s="31"/>
      <c r="AT50" s="34"/>
      <c r="AU50" s="55">
        <v>77090</v>
      </c>
      <c r="AV50" s="47">
        <v>77090</v>
      </c>
      <c r="AW50" s="47">
        <v>77090</v>
      </c>
      <c r="AX50" s="31"/>
      <c r="AY50" s="34"/>
      <c r="AZ50" s="55">
        <v>77090</v>
      </c>
      <c r="BA50" s="47">
        <v>77090</v>
      </c>
      <c r="BB50" s="47">
        <v>77090</v>
      </c>
      <c r="BC50" s="47">
        <v>77090</v>
      </c>
      <c r="BD50" s="31"/>
      <c r="BE50" s="12"/>
      <c r="BF50" s="55">
        <v>77090</v>
      </c>
      <c r="BG50" s="47">
        <v>77090</v>
      </c>
      <c r="BH50" s="47">
        <v>77090</v>
      </c>
      <c r="BI50" s="31"/>
      <c r="BJ50" s="31"/>
      <c r="BK50" s="55">
        <v>77090</v>
      </c>
      <c r="BL50" s="542"/>
      <c r="BM50" s="542"/>
      <c r="BN50" s="51">
        <v>77090</v>
      </c>
      <c r="BO50" s="51">
        <v>77090</v>
      </c>
      <c r="BP50" s="51">
        <v>77090</v>
      </c>
      <c r="BQ50" s="51">
        <v>77090</v>
      </c>
      <c r="BR50" s="31"/>
      <c r="BS50" s="53"/>
      <c r="BT50" s="55">
        <v>77090</v>
      </c>
      <c r="BU50" s="542"/>
      <c r="BV50" s="542"/>
      <c r="BW50" s="542"/>
      <c r="BX50" s="542"/>
      <c r="BY50" s="542"/>
      <c r="BZ50" s="542"/>
      <c r="CA50" s="31"/>
      <c r="CB50" s="53"/>
      <c r="CC50" s="21"/>
      <c r="CD50" s="114"/>
      <c r="CE50" s="27"/>
    </row>
    <row r="51" spans="1:83" ht="51.75" customHeight="1">
      <c r="A51" s="2" t="str">
        <f t="shared" si="0"/>
        <v>TP2004139</v>
      </c>
      <c r="B51" s="311" t="s">
        <v>1177</v>
      </c>
      <c r="C51" s="61" t="s">
        <v>41</v>
      </c>
      <c r="D51" s="13" t="s">
        <v>336</v>
      </c>
      <c r="E51" s="13" t="s">
        <v>43</v>
      </c>
      <c r="F51" s="13" t="s">
        <v>43</v>
      </c>
      <c r="G51" s="6">
        <v>38808</v>
      </c>
      <c r="H51" s="103" t="s">
        <v>339</v>
      </c>
      <c r="I51" s="23">
        <v>3884542</v>
      </c>
      <c r="J51" s="32">
        <v>3884542</v>
      </c>
      <c r="K51" s="32">
        <v>3884542</v>
      </c>
      <c r="L51" s="82">
        <v>0</v>
      </c>
      <c r="M51" s="11">
        <v>3884542</v>
      </c>
      <c r="N51" s="11">
        <v>3884542</v>
      </c>
      <c r="O51" s="79">
        <v>0</v>
      </c>
      <c r="P51" s="11">
        <v>3884542</v>
      </c>
      <c r="Q51" s="11">
        <v>3884542</v>
      </c>
      <c r="R51" s="79">
        <v>0</v>
      </c>
      <c r="S51" s="11">
        <v>3884542</v>
      </c>
      <c r="T51" s="11">
        <v>3884542</v>
      </c>
      <c r="U51" s="31">
        <v>0</v>
      </c>
      <c r="V51" s="12">
        <v>0</v>
      </c>
      <c r="W51" s="26">
        <v>3884542</v>
      </c>
      <c r="X51" s="26">
        <v>3884542</v>
      </c>
      <c r="Y51" s="31">
        <v>0</v>
      </c>
      <c r="Z51" s="12">
        <v>0</v>
      </c>
      <c r="AA51" s="30">
        <v>5731607</v>
      </c>
      <c r="AB51" s="30">
        <v>5731607</v>
      </c>
      <c r="AC51" s="31">
        <v>0.47549106175193878</v>
      </c>
      <c r="AD51" s="12">
        <v>0</v>
      </c>
      <c r="AE51" s="57">
        <v>5731607</v>
      </c>
      <c r="AF51" s="51">
        <v>5731607</v>
      </c>
      <c r="AG51" s="31">
        <v>0</v>
      </c>
      <c r="AH51" s="34">
        <v>0</v>
      </c>
      <c r="AI51" s="51">
        <v>5731607</v>
      </c>
      <c r="AJ51" s="51">
        <v>5731607</v>
      </c>
      <c r="AK51" s="51">
        <v>5731607</v>
      </c>
      <c r="AL51" s="51">
        <v>5731607</v>
      </c>
      <c r="AM51" s="31">
        <v>0</v>
      </c>
      <c r="AN51" s="12">
        <v>0</v>
      </c>
      <c r="AO51" s="57">
        <v>5731607</v>
      </c>
      <c r="AP51" s="51">
        <v>5731607</v>
      </c>
      <c r="AQ51" s="51">
        <v>5731607</v>
      </c>
      <c r="AR51" s="51">
        <v>5731607</v>
      </c>
      <c r="AS51" s="31">
        <f>AO51/AK51-1</f>
        <v>0</v>
      </c>
      <c r="AT51" s="53">
        <f>AP51/AO51-1</f>
        <v>0</v>
      </c>
      <c r="AU51" s="57">
        <v>5731607</v>
      </c>
      <c r="AV51" s="51">
        <v>5731607</v>
      </c>
      <c r="AW51" s="51">
        <v>5731607</v>
      </c>
      <c r="AX51" s="31">
        <f>AU51/AQ51-1</f>
        <v>0</v>
      </c>
      <c r="AY51" s="53">
        <f>AR51/AU51-1</f>
        <v>0</v>
      </c>
      <c r="AZ51" s="57">
        <v>5731607</v>
      </c>
      <c r="BA51" s="51">
        <v>5731607</v>
      </c>
      <c r="BB51" s="51">
        <v>5731607</v>
      </c>
      <c r="BC51" s="51">
        <v>5731607</v>
      </c>
      <c r="BD51" s="31">
        <f>AZ51/AV51-1</f>
        <v>0</v>
      </c>
      <c r="BE51" s="31">
        <f>BA51/AZ51-1</f>
        <v>0</v>
      </c>
      <c r="BF51" s="57">
        <v>5731607</v>
      </c>
      <c r="BG51" s="51">
        <v>5731607</v>
      </c>
      <c r="BH51" s="51">
        <v>5731607</v>
      </c>
      <c r="BI51" s="31">
        <f>BF51/BB51-1</f>
        <v>0</v>
      </c>
      <c r="BJ51" s="31">
        <f>BG51/BF51-1</f>
        <v>0</v>
      </c>
      <c r="BK51" s="55">
        <v>5731607</v>
      </c>
      <c r="BL51" s="542"/>
      <c r="BM51" s="542"/>
      <c r="BN51" s="51">
        <v>5731607</v>
      </c>
      <c r="BO51" s="51">
        <v>5731607</v>
      </c>
      <c r="BP51" s="51">
        <v>5731607</v>
      </c>
      <c r="BQ51" s="51">
        <v>5731607</v>
      </c>
      <c r="BR51" s="31">
        <f>IFERROR(BK51/BG51-1,"N/A")</f>
        <v>0</v>
      </c>
      <c r="BS51" s="609">
        <f>IFERROR(BP51/BK51-1,"N/A")</f>
        <v>0</v>
      </c>
      <c r="BT51" s="55">
        <v>5731607</v>
      </c>
      <c r="BU51" s="542"/>
      <c r="BV51" s="542"/>
      <c r="BW51" s="542"/>
      <c r="BX51" s="542"/>
      <c r="BY51" s="542"/>
      <c r="BZ51" s="542"/>
      <c r="CA51" s="31">
        <f>IFERROR(BT51/BP51-1,"N/A")</f>
        <v>0</v>
      </c>
      <c r="CB51" s="609">
        <f>IFERROR(BY51/BT51-1,"N/A")</f>
        <v>-1</v>
      </c>
      <c r="CC51" s="21"/>
      <c r="CD51" s="114" t="s">
        <v>338</v>
      </c>
      <c r="CE51" s="27"/>
    </row>
    <row r="52" spans="1:83" ht="42.75" customHeight="1">
      <c r="A52" s="2" t="str">
        <f t="shared" si="0"/>
        <v/>
      </c>
      <c r="C52" s="409" t="s">
        <v>45</v>
      </c>
      <c r="D52" s="15" t="s">
        <v>336</v>
      </c>
      <c r="E52" s="15">
        <v>5</v>
      </c>
      <c r="F52" s="15">
        <v>10005</v>
      </c>
      <c r="G52" s="6"/>
      <c r="H52" s="103" t="s">
        <v>337</v>
      </c>
      <c r="I52" s="23"/>
      <c r="J52" s="32"/>
      <c r="K52" s="32"/>
      <c r="L52" s="82"/>
      <c r="M52" s="11"/>
      <c r="N52" s="11"/>
      <c r="O52" s="79"/>
      <c r="P52" s="11"/>
      <c r="Q52" s="11"/>
      <c r="R52" s="79"/>
      <c r="S52" s="11"/>
      <c r="T52" s="11"/>
      <c r="U52" s="31"/>
      <c r="V52" s="12"/>
      <c r="W52" s="26"/>
      <c r="X52" s="26"/>
      <c r="Y52" s="31"/>
      <c r="Z52" s="12"/>
      <c r="AA52" s="47">
        <v>0</v>
      </c>
      <c r="AB52" s="47">
        <v>0</v>
      </c>
      <c r="AC52" s="31"/>
      <c r="AD52" s="12"/>
      <c r="AE52" s="55">
        <v>0</v>
      </c>
      <c r="AF52" s="47">
        <v>0</v>
      </c>
      <c r="AG52" s="31"/>
      <c r="AH52" s="34"/>
      <c r="AI52" s="47">
        <v>0</v>
      </c>
      <c r="AJ52" s="47">
        <v>0</v>
      </c>
      <c r="AK52" s="47">
        <v>0</v>
      </c>
      <c r="AL52" s="47">
        <v>0</v>
      </c>
      <c r="AM52" s="31"/>
      <c r="AN52" s="12"/>
      <c r="AO52" s="55">
        <v>0</v>
      </c>
      <c r="AP52" s="47">
        <v>0</v>
      </c>
      <c r="AQ52" s="47">
        <v>0</v>
      </c>
      <c r="AR52" s="47">
        <v>0</v>
      </c>
      <c r="AS52" s="31"/>
      <c r="AT52" s="34"/>
      <c r="AU52" s="55">
        <v>0</v>
      </c>
      <c r="AV52" s="47">
        <v>0</v>
      </c>
      <c r="AW52" s="47">
        <v>0</v>
      </c>
      <c r="AX52" s="31"/>
      <c r="AY52" s="34"/>
      <c r="AZ52" s="55">
        <v>0</v>
      </c>
      <c r="BA52" s="47">
        <v>0</v>
      </c>
      <c r="BB52" s="47">
        <v>0</v>
      </c>
      <c r="BC52" s="47">
        <v>0</v>
      </c>
      <c r="BD52" s="31"/>
      <c r="BE52" s="12"/>
      <c r="BF52" s="55">
        <v>0</v>
      </c>
      <c r="BG52" s="47">
        <v>0</v>
      </c>
      <c r="BH52" s="47">
        <v>0</v>
      </c>
      <c r="BI52" s="31"/>
      <c r="BJ52" s="31"/>
      <c r="BK52" s="55">
        <v>0</v>
      </c>
      <c r="BL52" s="542"/>
      <c r="BM52" s="542"/>
      <c r="BN52" s="51">
        <v>0</v>
      </c>
      <c r="BO52" s="51">
        <v>0</v>
      </c>
      <c r="BP52" s="51">
        <v>0</v>
      </c>
      <c r="BQ52" s="51">
        <v>0</v>
      </c>
      <c r="BR52" s="31"/>
      <c r="BS52" s="53"/>
      <c r="BT52" s="55">
        <v>0</v>
      </c>
      <c r="BU52" s="542"/>
      <c r="BV52" s="542"/>
      <c r="BW52" s="542"/>
      <c r="BX52" s="542"/>
      <c r="BY52" s="542"/>
      <c r="BZ52" s="542"/>
      <c r="CA52" s="31"/>
      <c r="CB52" s="53"/>
      <c r="CC52" s="21"/>
      <c r="CD52" s="114"/>
      <c r="CE52" s="27"/>
    </row>
    <row r="53" spans="1:83" ht="42.75" customHeight="1">
      <c r="A53" s="2" t="str">
        <f t="shared" si="0"/>
        <v/>
      </c>
      <c r="C53" s="409" t="s">
        <v>45</v>
      </c>
      <c r="D53" s="15" t="s">
        <v>336</v>
      </c>
      <c r="E53" s="15">
        <v>7</v>
      </c>
      <c r="F53" s="15">
        <v>10007</v>
      </c>
      <c r="G53" s="6"/>
      <c r="H53" s="103" t="s">
        <v>335</v>
      </c>
      <c r="I53" s="23"/>
      <c r="J53" s="32"/>
      <c r="K53" s="32"/>
      <c r="L53" s="82"/>
      <c r="M53" s="11"/>
      <c r="N53" s="11"/>
      <c r="O53" s="79"/>
      <c r="P53" s="11"/>
      <c r="Q53" s="11"/>
      <c r="R53" s="79"/>
      <c r="S53" s="11"/>
      <c r="T53" s="11"/>
      <c r="U53" s="31"/>
      <c r="V53" s="12"/>
      <c r="W53" s="26"/>
      <c r="X53" s="26"/>
      <c r="Y53" s="31"/>
      <c r="Z53" s="12"/>
      <c r="AA53" s="47">
        <v>5731607</v>
      </c>
      <c r="AB53" s="47">
        <v>5731607</v>
      </c>
      <c r="AC53" s="31"/>
      <c r="AD53" s="12"/>
      <c r="AE53" s="55">
        <v>5731607</v>
      </c>
      <c r="AF53" s="47">
        <v>5731607</v>
      </c>
      <c r="AG53" s="31"/>
      <c r="AH53" s="34"/>
      <c r="AI53" s="47">
        <v>5731607</v>
      </c>
      <c r="AJ53" s="47">
        <v>5731607</v>
      </c>
      <c r="AK53" s="47">
        <v>5731607</v>
      </c>
      <c r="AL53" s="47">
        <v>5731607</v>
      </c>
      <c r="AM53" s="31"/>
      <c r="AN53" s="12"/>
      <c r="AO53" s="55">
        <v>5731607</v>
      </c>
      <c r="AP53" s="47">
        <v>5731607</v>
      </c>
      <c r="AQ53" s="47">
        <v>5731607</v>
      </c>
      <c r="AR53" s="47">
        <v>5731607</v>
      </c>
      <c r="AS53" s="31"/>
      <c r="AT53" s="34"/>
      <c r="AU53" s="55">
        <v>5731607</v>
      </c>
      <c r="AV53" s="47">
        <v>5731607</v>
      </c>
      <c r="AW53" s="47">
        <v>5731607</v>
      </c>
      <c r="AX53" s="31"/>
      <c r="AY53" s="34"/>
      <c r="AZ53" s="55">
        <v>5731607</v>
      </c>
      <c r="BA53" s="47">
        <v>5731607</v>
      </c>
      <c r="BB53" s="47">
        <v>5731607</v>
      </c>
      <c r="BC53" s="47">
        <v>5731607</v>
      </c>
      <c r="BD53" s="31"/>
      <c r="BE53" s="12"/>
      <c r="BF53" s="55">
        <v>5731607</v>
      </c>
      <c r="BG53" s="47">
        <v>5731607</v>
      </c>
      <c r="BH53" s="47">
        <v>5731607</v>
      </c>
      <c r="BI53" s="31"/>
      <c r="BJ53" s="31"/>
      <c r="BK53" s="55">
        <v>5731607</v>
      </c>
      <c r="BL53" s="542"/>
      <c r="BM53" s="542"/>
      <c r="BN53" s="51">
        <v>5731607</v>
      </c>
      <c r="BO53" s="51">
        <v>5731607</v>
      </c>
      <c r="BP53" s="51">
        <v>5731607</v>
      </c>
      <c r="BQ53" s="51">
        <v>5731607</v>
      </c>
      <c r="BR53" s="31"/>
      <c r="BS53" s="53"/>
      <c r="BT53" s="55">
        <v>5731607</v>
      </c>
      <c r="BU53" s="542"/>
      <c r="BV53" s="542"/>
      <c r="BW53" s="542"/>
      <c r="BX53" s="542"/>
      <c r="BY53" s="542"/>
      <c r="BZ53" s="542"/>
      <c r="CA53" s="31"/>
      <c r="CB53" s="53"/>
      <c r="CC53" s="21"/>
      <c r="CD53" s="114"/>
      <c r="CE53" s="27"/>
    </row>
    <row r="54" spans="1:83" ht="42.75" customHeight="1">
      <c r="A54" s="2" t="str">
        <f t="shared" si="0"/>
        <v>TP2006089</v>
      </c>
      <c r="B54" s="311" t="s">
        <v>1187</v>
      </c>
      <c r="C54" s="410" t="s">
        <v>67</v>
      </c>
      <c r="D54" s="13" t="s">
        <v>332</v>
      </c>
      <c r="E54" s="13" t="s">
        <v>43</v>
      </c>
      <c r="F54" s="13" t="s">
        <v>43</v>
      </c>
      <c r="G54" s="6">
        <v>39234</v>
      </c>
      <c r="H54" s="103" t="s">
        <v>334</v>
      </c>
      <c r="I54" s="23">
        <v>54301</v>
      </c>
      <c r="J54" s="32">
        <v>54301</v>
      </c>
      <c r="K54" s="32">
        <v>54301</v>
      </c>
      <c r="L54" s="39">
        <v>0</v>
      </c>
      <c r="M54" s="11">
        <v>81701</v>
      </c>
      <c r="N54" s="11">
        <v>81701</v>
      </c>
      <c r="O54" s="79">
        <v>-0.33536921212714654</v>
      </c>
      <c r="P54" s="11">
        <v>81701</v>
      </c>
      <c r="Q54" s="11">
        <v>81701</v>
      </c>
      <c r="R54" s="79">
        <v>0</v>
      </c>
      <c r="S54" s="11">
        <v>81701</v>
      </c>
      <c r="T54" s="11">
        <v>81701</v>
      </c>
      <c r="U54" s="31">
        <v>0</v>
      </c>
      <c r="V54" s="12">
        <v>0</v>
      </c>
      <c r="W54" s="26">
        <v>81701</v>
      </c>
      <c r="X54" s="26">
        <v>81701</v>
      </c>
      <c r="Y54" s="31">
        <v>0</v>
      </c>
      <c r="Z54" s="12">
        <v>0</v>
      </c>
      <c r="AA54" s="47">
        <v>81701</v>
      </c>
      <c r="AB54" s="47">
        <v>81701</v>
      </c>
      <c r="AC54" s="31">
        <v>0</v>
      </c>
      <c r="AD54" s="12">
        <v>0</v>
      </c>
      <c r="AE54" s="55">
        <v>81701</v>
      </c>
      <c r="AF54" s="47">
        <v>81701</v>
      </c>
      <c r="AG54" s="31">
        <v>0</v>
      </c>
      <c r="AH54" s="34">
        <v>0</v>
      </c>
      <c r="AI54" s="47">
        <v>81701</v>
      </c>
      <c r="AJ54" s="47">
        <v>81701</v>
      </c>
      <c r="AK54" s="47">
        <v>81701</v>
      </c>
      <c r="AL54" s="47">
        <v>81701</v>
      </c>
      <c r="AM54" s="31">
        <v>0</v>
      </c>
      <c r="AN54" s="12">
        <v>0</v>
      </c>
      <c r="AO54" s="55">
        <v>81701</v>
      </c>
      <c r="AP54" s="47">
        <v>81701</v>
      </c>
      <c r="AQ54" s="47">
        <v>81701</v>
      </c>
      <c r="AR54" s="47">
        <v>81701</v>
      </c>
      <c r="AS54" s="31">
        <f>AO54/AK54-1</f>
        <v>0</v>
      </c>
      <c r="AT54" s="53">
        <f>AP54/AO54-1</f>
        <v>0</v>
      </c>
      <c r="AU54" s="55">
        <v>81701</v>
      </c>
      <c r="AV54" s="47">
        <v>81701</v>
      </c>
      <c r="AW54" s="47">
        <v>81701</v>
      </c>
      <c r="AX54" s="31">
        <f>AU54/AQ54-1</f>
        <v>0</v>
      </c>
      <c r="AY54" s="53">
        <f>AR54/AU54-1</f>
        <v>0</v>
      </c>
      <c r="AZ54" s="55">
        <v>81701</v>
      </c>
      <c r="BA54" s="47">
        <v>81701</v>
      </c>
      <c r="BB54" s="47">
        <v>81701</v>
      </c>
      <c r="BC54" s="47">
        <v>81701</v>
      </c>
      <c r="BD54" s="31">
        <f>AZ54/AV54-1</f>
        <v>0</v>
      </c>
      <c r="BE54" s="31">
        <f>BA54/AZ54-1</f>
        <v>0</v>
      </c>
      <c r="BF54" s="55">
        <v>81701</v>
      </c>
      <c r="BG54" s="47">
        <v>81701</v>
      </c>
      <c r="BH54" s="47">
        <v>81701</v>
      </c>
      <c r="BI54" s="31">
        <f>BF54/BB54-1</f>
        <v>0</v>
      </c>
      <c r="BJ54" s="31">
        <f>BG54/BF54-1</f>
        <v>0</v>
      </c>
      <c r="BK54" s="55">
        <v>81701</v>
      </c>
      <c r="BL54" s="542"/>
      <c r="BM54" s="542"/>
      <c r="BN54" s="51">
        <v>81701</v>
      </c>
      <c r="BO54" s="51">
        <v>81701</v>
      </c>
      <c r="BP54" s="51">
        <v>81701</v>
      </c>
      <c r="BQ54" s="51">
        <v>81701</v>
      </c>
      <c r="BR54" s="31">
        <f>IFERROR(BK54/BG54-1,"N/A")</f>
        <v>0</v>
      </c>
      <c r="BS54" s="609">
        <f>IFERROR(BP54/BK54-1,"N/A")</f>
        <v>0</v>
      </c>
      <c r="BT54" s="55">
        <v>81701</v>
      </c>
      <c r="BU54" s="542"/>
      <c r="BV54" s="542"/>
      <c r="BW54" s="542"/>
      <c r="BX54" s="542"/>
      <c r="BY54" s="542"/>
      <c r="BZ54" s="542"/>
      <c r="CA54" s="31">
        <f>IFERROR(BT54/BP54-1,"N/A")</f>
        <v>0</v>
      </c>
      <c r="CB54" s="609">
        <f>IFERROR(BY54/BT54-1,"N/A")</f>
        <v>-1</v>
      </c>
      <c r="CC54" s="21"/>
      <c r="CD54" s="114" t="s">
        <v>333</v>
      </c>
      <c r="CE54" s="27"/>
    </row>
    <row r="55" spans="1:83" ht="42.75" customHeight="1">
      <c r="A55" s="2" t="str">
        <f t="shared" si="0"/>
        <v/>
      </c>
      <c r="C55" s="410" t="s">
        <v>45</v>
      </c>
      <c r="D55" s="15" t="s">
        <v>332</v>
      </c>
      <c r="E55" s="15">
        <v>48</v>
      </c>
      <c r="F55" s="15">
        <v>10065</v>
      </c>
      <c r="G55" s="6"/>
      <c r="H55" s="103" t="s">
        <v>331</v>
      </c>
      <c r="I55" s="23"/>
      <c r="J55" s="32"/>
      <c r="K55" s="32"/>
      <c r="L55" s="39"/>
      <c r="M55" s="11"/>
      <c r="N55" s="11"/>
      <c r="O55" s="79"/>
      <c r="P55" s="11"/>
      <c r="Q55" s="11"/>
      <c r="R55" s="79"/>
      <c r="S55" s="11"/>
      <c r="T55" s="11"/>
      <c r="U55" s="31"/>
      <c r="V55" s="12"/>
      <c r="W55" s="26"/>
      <c r="X55" s="26"/>
      <c r="Y55" s="31"/>
      <c r="Z55" s="12"/>
      <c r="AA55" s="47">
        <v>81701</v>
      </c>
      <c r="AB55" s="47">
        <v>81701</v>
      </c>
      <c r="AC55" s="31"/>
      <c r="AD55" s="12"/>
      <c r="AE55" s="55">
        <v>81701</v>
      </c>
      <c r="AF55" s="47">
        <v>81701</v>
      </c>
      <c r="AG55" s="31"/>
      <c r="AH55" s="34"/>
      <c r="AI55" s="47">
        <v>81701</v>
      </c>
      <c r="AJ55" s="47">
        <v>81701</v>
      </c>
      <c r="AK55" s="47">
        <v>81701</v>
      </c>
      <c r="AL55" s="47">
        <v>81701</v>
      </c>
      <c r="AM55" s="31"/>
      <c r="AN55" s="12"/>
      <c r="AO55" s="55">
        <v>81701</v>
      </c>
      <c r="AP55" s="47">
        <v>81701</v>
      </c>
      <c r="AQ55" s="47">
        <v>81701</v>
      </c>
      <c r="AR55" s="47">
        <v>81701</v>
      </c>
      <c r="AS55" s="31"/>
      <c r="AT55" s="34"/>
      <c r="AU55" s="55">
        <v>81701</v>
      </c>
      <c r="AV55" s="47">
        <v>81701</v>
      </c>
      <c r="AW55" s="47">
        <v>81701</v>
      </c>
      <c r="AX55" s="31"/>
      <c r="AY55" s="34"/>
      <c r="AZ55" s="55">
        <v>81701</v>
      </c>
      <c r="BA55" s="47">
        <v>81701</v>
      </c>
      <c r="BB55" s="47">
        <v>81701</v>
      </c>
      <c r="BC55" s="47">
        <v>81701</v>
      </c>
      <c r="BD55" s="31"/>
      <c r="BE55" s="12"/>
      <c r="BF55" s="55">
        <v>81701</v>
      </c>
      <c r="BG55" s="47">
        <v>81701</v>
      </c>
      <c r="BH55" s="47">
        <v>81701</v>
      </c>
      <c r="BI55" s="31"/>
      <c r="BJ55" s="31"/>
      <c r="BK55" s="55">
        <v>81701</v>
      </c>
      <c r="BL55" s="542"/>
      <c r="BM55" s="542"/>
      <c r="BN55" s="51">
        <v>81701</v>
      </c>
      <c r="BO55" s="51">
        <v>81701</v>
      </c>
      <c r="BP55" s="51">
        <v>81701</v>
      </c>
      <c r="BQ55" s="51">
        <v>81701</v>
      </c>
      <c r="BR55" s="31"/>
      <c r="BS55" s="53"/>
      <c r="BT55" s="55">
        <v>81701</v>
      </c>
      <c r="BU55" s="542"/>
      <c r="BV55" s="542"/>
      <c r="BW55" s="542"/>
      <c r="BX55" s="542"/>
      <c r="BY55" s="542"/>
      <c r="BZ55" s="542"/>
      <c r="CA55" s="31"/>
      <c r="CB55" s="53"/>
      <c r="CC55" s="21"/>
      <c r="CD55" s="114"/>
      <c r="CE55" s="27"/>
    </row>
    <row r="56" spans="1:83">
      <c r="A56" s="2" t="str">
        <f t="shared" si="0"/>
        <v>TP2004148</v>
      </c>
      <c r="B56" s="311" t="s">
        <v>1193</v>
      </c>
      <c r="C56" s="61" t="s">
        <v>41</v>
      </c>
      <c r="D56" s="13" t="s">
        <v>329</v>
      </c>
      <c r="E56" s="13" t="s">
        <v>43</v>
      </c>
      <c r="F56" s="13" t="s">
        <v>43</v>
      </c>
      <c r="G56" s="6">
        <v>39264</v>
      </c>
      <c r="H56" s="103" t="s">
        <v>330</v>
      </c>
      <c r="I56" s="23">
        <v>247950</v>
      </c>
      <c r="J56" s="32">
        <v>247950</v>
      </c>
      <c r="K56" s="32">
        <v>247950</v>
      </c>
      <c r="L56" s="39">
        <v>0</v>
      </c>
      <c r="M56" s="11">
        <v>372149</v>
      </c>
      <c r="N56" s="11">
        <v>372149</v>
      </c>
      <c r="O56" s="79">
        <v>-0.33373460630016472</v>
      </c>
      <c r="P56" s="11">
        <v>372149</v>
      </c>
      <c r="Q56" s="11">
        <v>372149</v>
      </c>
      <c r="R56" s="79">
        <v>0</v>
      </c>
      <c r="S56" s="11">
        <v>372149</v>
      </c>
      <c r="T56" s="11">
        <v>372149</v>
      </c>
      <c r="U56" s="31">
        <v>0</v>
      </c>
      <c r="V56" s="12">
        <v>0</v>
      </c>
      <c r="W56" s="26">
        <v>372149</v>
      </c>
      <c r="X56" s="26">
        <v>372149</v>
      </c>
      <c r="Y56" s="31">
        <v>0</v>
      </c>
      <c r="Z56" s="12">
        <v>0</v>
      </c>
      <c r="AA56" s="47">
        <v>372149</v>
      </c>
      <c r="AB56" s="47">
        <v>372149</v>
      </c>
      <c r="AC56" s="31">
        <v>0</v>
      </c>
      <c r="AD56" s="12">
        <v>0</v>
      </c>
      <c r="AE56" s="55">
        <v>372149</v>
      </c>
      <c r="AF56" s="47">
        <v>372149</v>
      </c>
      <c r="AG56" s="31">
        <v>0</v>
      </c>
      <c r="AH56" s="34">
        <v>0</v>
      </c>
      <c r="AI56" s="47">
        <v>372149</v>
      </c>
      <c r="AJ56" s="47">
        <v>372149</v>
      </c>
      <c r="AK56" s="47">
        <v>372149</v>
      </c>
      <c r="AL56" s="47">
        <v>372149</v>
      </c>
      <c r="AM56" s="31">
        <v>0</v>
      </c>
      <c r="AN56" s="12">
        <v>0</v>
      </c>
      <c r="AO56" s="55">
        <v>372149</v>
      </c>
      <c r="AP56" s="47">
        <v>372149</v>
      </c>
      <c r="AQ56" s="47">
        <v>372149</v>
      </c>
      <c r="AR56" s="47">
        <v>372149</v>
      </c>
      <c r="AS56" s="31">
        <f>AO56/AK56-1</f>
        <v>0</v>
      </c>
      <c r="AT56" s="53">
        <f>AP56/AO56-1</f>
        <v>0</v>
      </c>
      <c r="AU56" s="55">
        <v>372149</v>
      </c>
      <c r="AV56" s="47">
        <v>372149</v>
      </c>
      <c r="AW56" s="47">
        <v>372149</v>
      </c>
      <c r="AX56" s="31">
        <f>AU56/AQ56-1</f>
        <v>0</v>
      </c>
      <c r="AY56" s="53">
        <f>AR56/AU56-1</f>
        <v>0</v>
      </c>
      <c r="AZ56" s="55">
        <v>372149</v>
      </c>
      <c r="BA56" s="47">
        <v>372149</v>
      </c>
      <c r="BB56" s="47">
        <v>372149</v>
      </c>
      <c r="BC56" s="47">
        <v>372149</v>
      </c>
      <c r="BD56" s="31">
        <f>AZ56/AV56-1</f>
        <v>0</v>
      </c>
      <c r="BE56" s="31">
        <f>BA56/AZ56-1</f>
        <v>0</v>
      </c>
      <c r="BF56" s="55">
        <v>372149</v>
      </c>
      <c r="BG56" s="47">
        <v>372149</v>
      </c>
      <c r="BH56" s="47">
        <v>372149</v>
      </c>
      <c r="BI56" s="31">
        <f>BF56/BB56-1</f>
        <v>0</v>
      </c>
      <c r="BJ56" s="31">
        <f>BG56/BF56-1</f>
        <v>0</v>
      </c>
      <c r="BK56" s="55">
        <v>372149</v>
      </c>
      <c r="BL56" s="542"/>
      <c r="BM56" s="542"/>
      <c r="BN56" s="51">
        <v>372149</v>
      </c>
      <c r="BO56" s="51">
        <v>372149</v>
      </c>
      <c r="BP56" s="51">
        <v>372149</v>
      </c>
      <c r="BQ56" s="51">
        <v>372149</v>
      </c>
      <c r="BR56" s="31">
        <f>IFERROR(BK56/BG56-1,"N/A")</f>
        <v>0</v>
      </c>
      <c r="BS56" s="609">
        <f>IFERROR(BP56/BK56-1,"N/A")</f>
        <v>0</v>
      </c>
      <c r="BT56" s="55">
        <v>372149</v>
      </c>
      <c r="BU56" s="542"/>
      <c r="BV56" s="542"/>
      <c r="BW56" s="542"/>
      <c r="BX56" s="542"/>
      <c r="BY56" s="542"/>
      <c r="BZ56" s="542"/>
      <c r="CA56" s="31">
        <f>IFERROR(BT56/BP56-1,"N/A")</f>
        <v>0</v>
      </c>
      <c r="CB56" s="609">
        <f>IFERROR(BY56/BT56-1,"N/A")</f>
        <v>-1</v>
      </c>
      <c r="CC56" s="21"/>
      <c r="CD56" s="114"/>
      <c r="CE56" s="27"/>
    </row>
    <row r="57" spans="1:83">
      <c r="A57" s="2" t="str">
        <f t="shared" si="0"/>
        <v/>
      </c>
      <c r="C57" s="409" t="s">
        <v>45</v>
      </c>
      <c r="D57" s="15" t="s">
        <v>329</v>
      </c>
      <c r="E57" s="15">
        <v>30000</v>
      </c>
      <c r="F57" s="15">
        <v>50000</v>
      </c>
      <c r="G57" s="6"/>
      <c r="H57" s="103" t="s">
        <v>62</v>
      </c>
      <c r="I57" s="23"/>
      <c r="J57" s="32"/>
      <c r="K57" s="32"/>
      <c r="L57" s="39"/>
      <c r="M57" s="11"/>
      <c r="N57" s="11"/>
      <c r="O57" s="79"/>
      <c r="P57" s="11"/>
      <c r="Q57" s="11"/>
      <c r="R57" s="79"/>
      <c r="S57" s="11"/>
      <c r="T57" s="11"/>
      <c r="U57" s="31"/>
      <c r="V57" s="12"/>
      <c r="W57" s="26"/>
      <c r="X57" s="26"/>
      <c r="Y57" s="31"/>
      <c r="Z57" s="12"/>
      <c r="AA57" s="47">
        <v>372149</v>
      </c>
      <c r="AB57" s="47">
        <v>372149</v>
      </c>
      <c r="AC57" s="31"/>
      <c r="AD57" s="12"/>
      <c r="AE57" s="55">
        <v>372149</v>
      </c>
      <c r="AF57" s="47">
        <v>372149</v>
      </c>
      <c r="AG57" s="31"/>
      <c r="AH57" s="34"/>
      <c r="AI57" s="47">
        <v>372149</v>
      </c>
      <c r="AJ57" s="47">
        <v>372149</v>
      </c>
      <c r="AK57" s="47">
        <v>372149</v>
      </c>
      <c r="AL57" s="47">
        <v>372149</v>
      </c>
      <c r="AM57" s="31"/>
      <c r="AN57" s="12"/>
      <c r="AO57" s="55">
        <v>372149</v>
      </c>
      <c r="AP57" s="47">
        <v>372149</v>
      </c>
      <c r="AQ57" s="47">
        <v>372149</v>
      </c>
      <c r="AR57" s="47">
        <v>372149</v>
      </c>
      <c r="AS57" s="31"/>
      <c r="AT57" s="34"/>
      <c r="AU57" s="55">
        <v>372149</v>
      </c>
      <c r="AV57" s="47">
        <v>372149</v>
      </c>
      <c r="AW57" s="47">
        <v>372149</v>
      </c>
      <c r="AX57" s="31"/>
      <c r="AY57" s="34"/>
      <c r="AZ57" s="55">
        <v>372149</v>
      </c>
      <c r="BA57" s="47">
        <v>372149</v>
      </c>
      <c r="BB57" s="47">
        <v>372149</v>
      </c>
      <c r="BC57" s="47">
        <v>372149</v>
      </c>
      <c r="BD57" s="31"/>
      <c r="BE57" s="12"/>
      <c r="BF57" s="55">
        <v>372149</v>
      </c>
      <c r="BG57" s="47">
        <v>372149</v>
      </c>
      <c r="BH57" s="47">
        <v>372149</v>
      </c>
      <c r="BI57" s="31"/>
      <c r="BJ57" s="31"/>
      <c r="BK57" s="55">
        <v>372149</v>
      </c>
      <c r="BL57" s="542"/>
      <c r="BM57" s="542"/>
      <c r="BN57" s="51">
        <v>372149</v>
      </c>
      <c r="BO57" s="51">
        <v>372149</v>
      </c>
      <c r="BP57" s="51">
        <v>372149</v>
      </c>
      <c r="BQ57" s="51">
        <v>372149</v>
      </c>
      <c r="BR57" s="31"/>
      <c r="BS57" s="53"/>
      <c r="BT57" s="55">
        <v>372149</v>
      </c>
      <c r="BU57" s="542"/>
      <c r="BV57" s="542"/>
      <c r="BW57" s="542"/>
      <c r="BX57" s="542"/>
      <c r="BY57" s="542"/>
      <c r="BZ57" s="542"/>
      <c r="CA57" s="31"/>
      <c r="CB57" s="53"/>
      <c r="CC57" s="21"/>
      <c r="CD57" s="114"/>
      <c r="CE57" s="27"/>
    </row>
    <row r="58" spans="1:83" ht="25.5">
      <c r="A58" s="2" t="str">
        <f t="shared" si="0"/>
        <v>TP2008017</v>
      </c>
      <c r="B58" s="311" t="s">
        <v>1200</v>
      </c>
      <c r="C58" s="61" t="s">
        <v>41</v>
      </c>
      <c r="D58" s="4" t="s">
        <v>326</v>
      </c>
      <c r="E58" s="13" t="s">
        <v>43</v>
      </c>
      <c r="F58" s="13" t="s">
        <v>43</v>
      </c>
      <c r="G58" s="28">
        <v>39783</v>
      </c>
      <c r="H58" s="17" t="s">
        <v>328</v>
      </c>
      <c r="I58" s="16" t="s">
        <v>327</v>
      </c>
      <c r="J58" s="32">
        <v>0</v>
      </c>
      <c r="K58" s="32">
        <v>310667</v>
      </c>
      <c r="L58" s="83" t="s">
        <v>82</v>
      </c>
      <c r="M58" s="11">
        <v>389326</v>
      </c>
      <c r="N58" s="11">
        <v>389326</v>
      </c>
      <c r="O58" s="79">
        <v>-0.2020389082671078</v>
      </c>
      <c r="P58" s="11">
        <v>389326</v>
      </c>
      <c r="Q58" s="11">
        <v>389326</v>
      </c>
      <c r="R58" s="79">
        <v>0</v>
      </c>
      <c r="S58" s="11">
        <v>389326</v>
      </c>
      <c r="T58" s="11">
        <v>389326</v>
      </c>
      <c r="U58" s="31">
        <v>0</v>
      </c>
      <c r="V58" s="12">
        <v>0</v>
      </c>
      <c r="W58" s="26">
        <v>389326</v>
      </c>
      <c r="X58" s="26">
        <v>389326</v>
      </c>
      <c r="Y58" s="31">
        <v>0</v>
      </c>
      <c r="Z58" s="12">
        <v>0</v>
      </c>
      <c r="AA58" s="47">
        <v>389326</v>
      </c>
      <c r="AB58" s="47">
        <v>389326</v>
      </c>
      <c r="AC58" s="31">
        <v>0</v>
      </c>
      <c r="AD58" s="12">
        <v>0</v>
      </c>
      <c r="AE58" s="55">
        <v>389326</v>
      </c>
      <c r="AF58" s="47">
        <v>389326</v>
      </c>
      <c r="AG58" s="31">
        <v>0</v>
      </c>
      <c r="AH58" s="34">
        <v>0</v>
      </c>
      <c r="AI58" s="47">
        <v>389326</v>
      </c>
      <c r="AJ58" s="47">
        <v>389326</v>
      </c>
      <c r="AK58" s="47">
        <v>389326</v>
      </c>
      <c r="AL58" s="47">
        <v>389326</v>
      </c>
      <c r="AM58" s="31">
        <v>0</v>
      </c>
      <c r="AN58" s="12">
        <v>0</v>
      </c>
      <c r="AO58" s="55">
        <v>389326</v>
      </c>
      <c r="AP58" s="47">
        <v>389326</v>
      </c>
      <c r="AQ58" s="47">
        <v>389326</v>
      </c>
      <c r="AR58" s="47">
        <v>389326</v>
      </c>
      <c r="AS58" s="31">
        <f>AO58/AK58-1</f>
        <v>0</v>
      </c>
      <c r="AT58" s="53">
        <f>AP58/AO58-1</f>
        <v>0</v>
      </c>
      <c r="AU58" s="55">
        <v>389326</v>
      </c>
      <c r="AV58" s="47">
        <v>389326</v>
      </c>
      <c r="AW58" s="47">
        <v>389326</v>
      </c>
      <c r="AX58" s="31">
        <f>AU58/AQ58-1</f>
        <v>0</v>
      </c>
      <c r="AY58" s="53">
        <f>AR58/AU58-1</f>
        <v>0</v>
      </c>
      <c r="AZ58" s="55">
        <v>389326</v>
      </c>
      <c r="BA58" s="47">
        <v>389326</v>
      </c>
      <c r="BB58" s="47">
        <v>389326</v>
      </c>
      <c r="BC58" s="47">
        <v>389326</v>
      </c>
      <c r="BD58" s="31">
        <f>AZ58/AV58-1</f>
        <v>0</v>
      </c>
      <c r="BE58" s="31">
        <f>BA58/AZ58-1</f>
        <v>0</v>
      </c>
      <c r="BF58" s="55">
        <v>389326</v>
      </c>
      <c r="BG58" s="47">
        <v>389326</v>
      </c>
      <c r="BH58" s="47">
        <v>389326</v>
      </c>
      <c r="BI58" s="31">
        <f>BF58/BB58-1</f>
        <v>0</v>
      </c>
      <c r="BJ58" s="31">
        <f>BG58/BF58-1</f>
        <v>0</v>
      </c>
      <c r="BK58" s="55">
        <v>389326</v>
      </c>
      <c r="BL58" s="542"/>
      <c r="BM58" s="542"/>
      <c r="BN58" s="51">
        <v>389326</v>
      </c>
      <c r="BO58" s="51">
        <v>389326</v>
      </c>
      <c r="BP58" s="51">
        <v>389326</v>
      </c>
      <c r="BQ58" s="51">
        <v>389326</v>
      </c>
      <c r="BR58" s="31">
        <f>IFERROR(BK58/BG58-1,"N/A")</f>
        <v>0</v>
      </c>
      <c r="BS58" s="609">
        <f>IFERROR(BP58/BK58-1,"N/A")</f>
        <v>0</v>
      </c>
      <c r="BT58" s="55">
        <v>389326</v>
      </c>
      <c r="BU58" s="542"/>
      <c r="BV58" s="542"/>
      <c r="BW58" s="542"/>
      <c r="BX58" s="542"/>
      <c r="BY58" s="542"/>
      <c r="BZ58" s="542"/>
      <c r="CA58" s="31">
        <f>IFERROR(BT58/BP58-1,"N/A")</f>
        <v>0</v>
      </c>
      <c r="CB58" s="609">
        <f>IFERROR(BY58/BT58-1,"N/A")</f>
        <v>-1</v>
      </c>
      <c r="CD58" s="114"/>
      <c r="CE58" s="27"/>
    </row>
    <row r="59" spans="1:83" ht="25.5">
      <c r="A59" s="2" t="str">
        <f t="shared" si="0"/>
        <v/>
      </c>
      <c r="C59" s="62" t="s">
        <v>45</v>
      </c>
      <c r="D59" s="24" t="s">
        <v>326</v>
      </c>
      <c r="E59" s="15">
        <v>227</v>
      </c>
      <c r="F59" s="15">
        <v>10291</v>
      </c>
      <c r="G59" s="28"/>
      <c r="H59" s="17" t="s">
        <v>325</v>
      </c>
      <c r="I59" s="16"/>
      <c r="J59" s="32"/>
      <c r="K59" s="32"/>
      <c r="L59" s="83"/>
      <c r="M59" s="11"/>
      <c r="N59" s="11"/>
      <c r="O59" s="79"/>
      <c r="P59" s="11"/>
      <c r="Q59" s="11"/>
      <c r="R59" s="79"/>
      <c r="S59" s="11"/>
      <c r="T59" s="11"/>
      <c r="U59" s="31"/>
      <c r="V59" s="12"/>
      <c r="W59" s="26"/>
      <c r="X59" s="26"/>
      <c r="Y59" s="31"/>
      <c r="Z59" s="12"/>
      <c r="AA59" s="47">
        <v>389326</v>
      </c>
      <c r="AB59" s="47">
        <v>389326</v>
      </c>
      <c r="AC59" s="31"/>
      <c r="AD59" s="12"/>
      <c r="AE59" s="55">
        <v>389326</v>
      </c>
      <c r="AF59" s="47">
        <v>389326</v>
      </c>
      <c r="AG59" s="31"/>
      <c r="AH59" s="34"/>
      <c r="AI59" s="47">
        <v>389326</v>
      </c>
      <c r="AJ59" s="47">
        <v>389326</v>
      </c>
      <c r="AK59" s="47">
        <v>389326</v>
      </c>
      <c r="AL59" s="47">
        <v>389326</v>
      </c>
      <c r="AM59" s="31"/>
      <c r="AN59" s="12"/>
      <c r="AO59" s="55">
        <v>389326</v>
      </c>
      <c r="AP59" s="47">
        <v>389326</v>
      </c>
      <c r="AQ59" s="47">
        <v>389326</v>
      </c>
      <c r="AR59" s="47">
        <v>389326</v>
      </c>
      <c r="AS59" s="31"/>
      <c r="AT59" s="34"/>
      <c r="AU59" s="55">
        <v>389326</v>
      </c>
      <c r="AV59" s="47">
        <v>389326</v>
      </c>
      <c r="AW59" s="47">
        <v>389326</v>
      </c>
      <c r="AX59" s="31"/>
      <c r="AY59" s="34"/>
      <c r="AZ59" s="55">
        <v>389326</v>
      </c>
      <c r="BA59" s="47">
        <v>389326</v>
      </c>
      <c r="BB59" s="47">
        <v>389326</v>
      </c>
      <c r="BC59" s="47">
        <v>389326</v>
      </c>
      <c r="BD59" s="31"/>
      <c r="BE59" s="12"/>
      <c r="BF59" s="55">
        <v>389326</v>
      </c>
      <c r="BG59" s="47">
        <v>389326</v>
      </c>
      <c r="BH59" s="47">
        <v>389326</v>
      </c>
      <c r="BI59" s="31"/>
      <c r="BJ59" s="31"/>
      <c r="BK59" s="55">
        <v>389326</v>
      </c>
      <c r="BL59" s="542"/>
      <c r="BM59" s="542"/>
      <c r="BN59" s="51">
        <v>389326</v>
      </c>
      <c r="BO59" s="51">
        <v>389326</v>
      </c>
      <c r="BP59" s="51">
        <v>389326</v>
      </c>
      <c r="BQ59" s="51">
        <v>389326</v>
      </c>
      <c r="BR59" s="31"/>
      <c r="BS59" s="53"/>
      <c r="BT59" s="55">
        <v>389326</v>
      </c>
      <c r="BU59" s="542"/>
      <c r="BV59" s="542"/>
      <c r="BW59" s="542"/>
      <c r="BX59" s="542"/>
      <c r="BY59" s="542"/>
      <c r="BZ59" s="542"/>
      <c r="CA59" s="31"/>
      <c r="CB59" s="53"/>
      <c r="CD59" s="114"/>
      <c r="CE59" s="27"/>
    </row>
    <row r="60" spans="1:83">
      <c r="A60" s="2" t="str">
        <f t="shared" si="0"/>
        <v>TP2007019</v>
      </c>
      <c r="B60" s="311" t="s">
        <v>1206</v>
      </c>
      <c r="C60" s="61" t="s">
        <v>41</v>
      </c>
      <c r="D60" s="13" t="s">
        <v>323</v>
      </c>
      <c r="E60" s="13" t="s">
        <v>43</v>
      </c>
      <c r="F60" s="13" t="s">
        <v>43</v>
      </c>
      <c r="G60" s="33">
        <v>39600</v>
      </c>
      <c r="H60" s="101" t="s">
        <v>324</v>
      </c>
      <c r="I60" s="9">
        <v>1300389</v>
      </c>
      <c r="J60" s="32">
        <v>1949836.51</v>
      </c>
      <c r="K60" s="32">
        <v>1949836.51</v>
      </c>
      <c r="L60" s="37">
        <v>0.4994255641965597</v>
      </c>
      <c r="M60" s="11">
        <v>1949836.51</v>
      </c>
      <c r="N60" s="11">
        <v>1949836.51</v>
      </c>
      <c r="O60" s="79">
        <v>0</v>
      </c>
      <c r="P60" s="11">
        <v>1949836.51</v>
      </c>
      <c r="Q60" s="11">
        <v>1949836.51</v>
      </c>
      <c r="R60" s="79">
        <v>0</v>
      </c>
      <c r="S60" s="11">
        <v>1949836.51</v>
      </c>
      <c r="T60" s="11">
        <v>1949836.51</v>
      </c>
      <c r="U60" s="31">
        <v>0</v>
      </c>
      <c r="V60" s="12">
        <v>0</v>
      </c>
      <c r="W60" s="26">
        <v>1949836.51</v>
      </c>
      <c r="X60" s="26">
        <v>1949836.51</v>
      </c>
      <c r="Y60" s="31">
        <v>0</v>
      </c>
      <c r="Z60" s="12">
        <v>0</v>
      </c>
      <c r="AA60" s="47">
        <v>1949836.51</v>
      </c>
      <c r="AB60" s="47">
        <v>1949836.51</v>
      </c>
      <c r="AC60" s="31">
        <v>0</v>
      </c>
      <c r="AD60" s="12">
        <v>0</v>
      </c>
      <c r="AE60" s="55">
        <v>1949836.51</v>
      </c>
      <c r="AF60" s="47">
        <v>1949836.51</v>
      </c>
      <c r="AG60" s="31">
        <v>0</v>
      </c>
      <c r="AH60" s="34">
        <v>0</v>
      </c>
      <c r="AI60" s="47">
        <v>1949836.51</v>
      </c>
      <c r="AJ60" s="47">
        <v>1949836.51</v>
      </c>
      <c r="AK60" s="47">
        <v>1949836.51</v>
      </c>
      <c r="AL60" s="47">
        <v>1949836.51</v>
      </c>
      <c r="AM60" s="31">
        <v>0</v>
      </c>
      <c r="AN60" s="12">
        <v>0</v>
      </c>
      <c r="AO60" s="55">
        <v>1949836.51</v>
      </c>
      <c r="AP60" s="47">
        <v>1949836.51</v>
      </c>
      <c r="AQ60" s="47">
        <v>1949836.51</v>
      </c>
      <c r="AR60" s="47">
        <v>1949836.51</v>
      </c>
      <c r="AS60" s="31">
        <f>AO60/AK60-1</f>
        <v>0</v>
      </c>
      <c r="AT60" s="53">
        <f>AP60/AO60-1</f>
        <v>0</v>
      </c>
      <c r="AU60" s="55">
        <v>1949836.51</v>
      </c>
      <c r="AV60" s="47">
        <v>1949836.51</v>
      </c>
      <c r="AW60" s="47">
        <v>1949836.51</v>
      </c>
      <c r="AX60" s="31">
        <f>AU60/AQ60-1</f>
        <v>0</v>
      </c>
      <c r="AY60" s="53">
        <f>AR60/AU60-1</f>
        <v>0</v>
      </c>
      <c r="AZ60" s="55">
        <v>1949836.51</v>
      </c>
      <c r="BA60" s="47">
        <v>1949836.51</v>
      </c>
      <c r="BB60" s="47">
        <v>1949836.51</v>
      </c>
      <c r="BC60" s="47">
        <v>1949836.51</v>
      </c>
      <c r="BD60" s="31">
        <f>AZ60/AV60-1</f>
        <v>0</v>
      </c>
      <c r="BE60" s="31">
        <f>BA60/AZ60-1</f>
        <v>0</v>
      </c>
      <c r="BF60" s="55">
        <v>1949836.51</v>
      </c>
      <c r="BG60" s="47">
        <v>1949836.51</v>
      </c>
      <c r="BH60" s="47">
        <v>1949836.51</v>
      </c>
      <c r="BI60" s="31">
        <f>BF60/BB60-1</f>
        <v>0</v>
      </c>
      <c r="BJ60" s="31">
        <f>BG60/BF60-1</f>
        <v>0</v>
      </c>
      <c r="BK60" s="55">
        <v>1949836.51</v>
      </c>
      <c r="BL60" s="542"/>
      <c r="BM60" s="542"/>
      <c r="BN60" s="51">
        <v>1949836.51</v>
      </c>
      <c r="BO60" s="51">
        <v>1949836.51</v>
      </c>
      <c r="BP60" s="51">
        <v>1949836.51</v>
      </c>
      <c r="BQ60" s="51">
        <v>1949836.51</v>
      </c>
      <c r="BR60" s="31">
        <f>IFERROR(BK60/BG60-1,"N/A")</f>
        <v>0</v>
      </c>
      <c r="BS60" s="609">
        <f>IFERROR(BP60/BK60-1,"N/A")</f>
        <v>0</v>
      </c>
      <c r="BT60" s="55">
        <v>1949836.51</v>
      </c>
      <c r="BU60" s="542"/>
      <c r="BV60" s="542"/>
      <c r="BW60" s="542"/>
      <c r="BX60" s="542"/>
      <c r="BY60" s="542"/>
      <c r="BZ60" s="542"/>
      <c r="CA60" s="31">
        <f>IFERROR(BT60/BP60-1,"N/A")</f>
        <v>0</v>
      </c>
      <c r="CB60" s="609">
        <f>IFERROR(BY60/BT60-1,"N/A")</f>
        <v>-1</v>
      </c>
      <c r="CD60" s="114"/>
      <c r="CE60" s="27"/>
    </row>
    <row r="61" spans="1:83" ht="25.5">
      <c r="A61" s="2" t="str">
        <f t="shared" si="0"/>
        <v/>
      </c>
      <c r="C61" s="409" t="s">
        <v>45</v>
      </c>
      <c r="D61" s="15" t="s">
        <v>323</v>
      </c>
      <c r="E61" s="15">
        <v>120</v>
      </c>
      <c r="F61" s="15">
        <v>10150</v>
      </c>
      <c r="G61" s="33"/>
      <c r="H61" s="101" t="s">
        <v>322</v>
      </c>
      <c r="I61" s="9"/>
      <c r="J61" s="32"/>
      <c r="K61" s="32"/>
      <c r="L61" s="37"/>
      <c r="M61" s="11"/>
      <c r="N61" s="11"/>
      <c r="O61" s="79"/>
      <c r="P61" s="11"/>
      <c r="Q61" s="11"/>
      <c r="R61" s="79"/>
      <c r="S61" s="11"/>
      <c r="T61" s="11"/>
      <c r="U61" s="31"/>
      <c r="V61" s="12"/>
      <c r="W61" s="26"/>
      <c r="X61" s="26"/>
      <c r="Y61" s="31"/>
      <c r="Z61" s="12"/>
      <c r="AA61" s="47">
        <v>1949836.51</v>
      </c>
      <c r="AB61" s="47">
        <v>1949836.51</v>
      </c>
      <c r="AC61" s="31"/>
      <c r="AD61" s="12"/>
      <c r="AE61" s="55">
        <v>1949836.51</v>
      </c>
      <c r="AF61" s="47">
        <v>1949836.51</v>
      </c>
      <c r="AG61" s="31"/>
      <c r="AH61" s="34"/>
      <c r="AI61" s="47">
        <v>1949836.51</v>
      </c>
      <c r="AJ61" s="47">
        <v>1949836.51</v>
      </c>
      <c r="AK61" s="47">
        <v>1949836.51</v>
      </c>
      <c r="AL61" s="47">
        <v>1949836.51</v>
      </c>
      <c r="AM61" s="31"/>
      <c r="AN61" s="12"/>
      <c r="AO61" s="55">
        <v>1949836.51</v>
      </c>
      <c r="AP61" s="47">
        <v>1949836.51</v>
      </c>
      <c r="AQ61" s="47">
        <v>1949836.51</v>
      </c>
      <c r="AR61" s="47">
        <v>1949836.51</v>
      </c>
      <c r="AS61" s="31"/>
      <c r="AT61" s="34"/>
      <c r="AU61" s="55">
        <v>1949836.51</v>
      </c>
      <c r="AV61" s="47">
        <v>1949836.51</v>
      </c>
      <c r="AW61" s="47">
        <v>1949836.51</v>
      </c>
      <c r="AX61" s="31"/>
      <c r="AY61" s="34"/>
      <c r="AZ61" s="55">
        <v>1949836.51</v>
      </c>
      <c r="BA61" s="47">
        <v>1949836.51</v>
      </c>
      <c r="BB61" s="47">
        <v>1949836.51</v>
      </c>
      <c r="BC61" s="47">
        <v>1949836.51</v>
      </c>
      <c r="BD61" s="31"/>
      <c r="BE61" s="12"/>
      <c r="BF61" s="55">
        <v>1949836.51</v>
      </c>
      <c r="BG61" s="47">
        <v>1949836.51</v>
      </c>
      <c r="BH61" s="47">
        <v>1949836.51</v>
      </c>
      <c r="BI61" s="31"/>
      <c r="BJ61" s="31"/>
      <c r="BK61" s="55">
        <v>1949836.51</v>
      </c>
      <c r="BL61" s="542"/>
      <c r="BM61" s="542"/>
      <c r="BN61" s="51">
        <v>1949836.51</v>
      </c>
      <c r="BO61" s="51">
        <v>1949836.51</v>
      </c>
      <c r="BP61" s="51">
        <v>1949836.51</v>
      </c>
      <c r="BQ61" s="51">
        <v>1949836.51</v>
      </c>
      <c r="BR61" s="31"/>
      <c r="BS61" s="53"/>
      <c r="BT61" s="55">
        <v>1949836.51</v>
      </c>
      <c r="BU61" s="542"/>
      <c r="BV61" s="542"/>
      <c r="BW61" s="542"/>
      <c r="BX61" s="542"/>
      <c r="BY61" s="542"/>
      <c r="BZ61" s="542"/>
      <c r="CA61" s="31"/>
      <c r="CB61" s="53"/>
      <c r="CD61" s="114"/>
      <c r="CE61" s="27"/>
    </row>
    <row r="62" spans="1:83" ht="38.25">
      <c r="A62" s="2" t="str">
        <f t="shared" si="0"/>
        <v/>
      </c>
      <c r="C62" s="564" t="s">
        <v>82</v>
      </c>
      <c r="D62" s="555" t="s">
        <v>321</v>
      </c>
      <c r="E62" s="555"/>
      <c r="F62" s="555"/>
      <c r="G62" s="566">
        <v>39722</v>
      </c>
      <c r="H62" s="571" t="s">
        <v>320</v>
      </c>
      <c r="I62" s="550" t="s">
        <v>319</v>
      </c>
      <c r="J62" s="572" t="s">
        <v>82</v>
      </c>
      <c r="K62" s="572" t="s">
        <v>82</v>
      </c>
      <c r="L62" s="559" t="s">
        <v>82</v>
      </c>
      <c r="M62" s="567" t="s">
        <v>86</v>
      </c>
      <c r="N62" s="567" t="s">
        <v>86</v>
      </c>
      <c r="O62" s="567" t="s">
        <v>86</v>
      </c>
      <c r="P62" s="573" t="s">
        <v>86</v>
      </c>
      <c r="Q62" s="573" t="s">
        <v>86</v>
      </c>
      <c r="R62" s="573"/>
      <c r="S62" s="567" t="s">
        <v>86</v>
      </c>
      <c r="T62" s="567" t="s">
        <v>86</v>
      </c>
      <c r="U62" s="568" t="s">
        <v>82</v>
      </c>
      <c r="V62" s="568" t="s">
        <v>82</v>
      </c>
      <c r="W62" s="568"/>
      <c r="X62" s="568"/>
      <c r="Y62" s="568"/>
      <c r="Z62" s="568"/>
      <c r="AA62" s="568"/>
      <c r="AB62" s="568"/>
      <c r="AC62" s="568"/>
      <c r="AD62" s="568"/>
      <c r="AE62" s="574">
        <v>0</v>
      </c>
      <c r="AF62" s="568"/>
      <c r="AG62" s="568"/>
      <c r="AH62" s="547"/>
      <c r="AI62" s="568">
        <v>0</v>
      </c>
      <c r="AJ62" s="568"/>
      <c r="AK62" s="568"/>
      <c r="AL62" s="568"/>
      <c r="AM62" s="568"/>
      <c r="AN62" s="568"/>
      <c r="AO62" s="574"/>
      <c r="AP62" s="568"/>
      <c r="AQ62" s="568"/>
      <c r="AR62" s="568"/>
      <c r="AS62" s="568"/>
      <c r="AT62" s="547"/>
      <c r="AU62" s="574"/>
      <c r="AV62" s="568"/>
      <c r="AW62" s="568"/>
      <c r="AX62" s="568"/>
      <c r="AY62" s="547"/>
      <c r="AZ62" s="574"/>
      <c r="BA62" s="568"/>
      <c r="BB62" s="568"/>
      <c r="BC62" s="568"/>
      <c r="BD62" s="568"/>
      <c r="BE62" s="568"/>
      <c r="BF62" s="562">
        <v>0</v>
      </c>
      <c r="BG62" s="542">
        <v>0</v>
      </c>
      <c r="BH62" s="542">
        <v>0</v>
      </c>
      <c r="BI62" s="568"/>
      <c r="BJ62" s="568"/>
      <c r="BK62" s="562">
        <v>0</v>
      </c>
      <c r="BL62" s="542"/>
      <c r="BM62" s="542"/>
      <c r="BN62" s="542">
        <v>0</v>
      </c>
      <c r="BO62" s="542">
        <v>0</v>
      </c>
      <c r="BP62" s="542">
        <v>0</v>
      </c>
      <c r="BQ62" s="542">
        <v>0</v>
      </c>
      <c r="BR62" s="568"/>
      <c r="BS62" s="547"/>
      <c r="BT62" s="562">
        <v>0</v>
      </c>
      <c r="BU62" s="542"/>
      <c r="BV62" s="542"/>
      <c r="BW62" s="542"/>
      <c r="BX62" s="542"/>
      <c r="BY62" s="542"/>
      <c r="BZ62" s="542"/>
      <c r="CA62" s="568"/>
      <c r="CB62" s="547"/>
      <c r="CC62" s="553"/>
      <c r="CD62" s="570" t="s">
        <v>318</v>
      </c>
      <c r="CE62" s="27"/>
    </row>
    <row r="63" spans="1:83" ht="25.5">
      <c r="A63" s="2" t="str">
        <f t="shared" si="0"/>
        <v>TP2005142</v>
      </c>
      <c r="B63" s="311" t="s">
        <v>1212</v>
      </c>
      <c r="C63" s="61" t="s">
        <v>41</v>
      </c>
      <c r="D63" s="13" t="s">
        <v>316</v>
      </c>
      <c r="E63" s="13" t="s">
        <v>43</v>
      </c>
      <c r="F63" s="13" t="s">
        <v>43</v>
      </c>
      <c r="G63" s="33">
        <v>39569</v>
      </c>
      <c r="H63" s="115" t="s">
        <v>317</v>
      </c>
      <c r="I63" s="9">
        <v>2811966</v>
      </c>
      <c r="J63" s="32">
        <v>4480167.62</v>
      </c>
      <c r="K63" s="32">
        <v>4480167.62</v>
      </c>
      <c r="L63" s="37">
        <v>0.59325099236619505</v>
      </c>
      <c r="M63" s="11">
        <v>4480167.62</v>
      </c>
      <c r="N63" s="11">
        <v>4480167.62</v>
      </c>
      <c r="O63" s="79">
        <v>0</v>
      </c>
      <c r="P63" s="11">
        <v>4480167.62</v>
      </c>
      <c r="Q63" s="11">
        <v>4480167.62</v>
      </c>
      <c r="R63" s="79">
        <v>0</v>
      </c>
      <c r="S63" s="11">
        <v>4480167.62</v>
      </c>
      <c r="T63" s="11">
        <v>4480167.62</v>
      </c>
      <c r="U63" s="31">
        <v>0</v>
      </c>
      <c r="V63" s="12">
        <v>0</v>
      </c>
      <c r="W63" s="26">
        <v>4480167.62</v>
      </c>
      <c r="X63" s="26">
        <v>4480167.62</v>
      </c>
      <c r="Y63" s="31">
        <v>0</v>
      </c>
      <c r="Z63" s="12">
        <v>0</v>
      </c>
      <c r="AA63" s="47">
        <v>4480167.62</v>
      </c>
      <c r="AB63" s="47">
        <v>4480167.62</v>
      </c>
      <c r="AC63" s="31">
        <v>0</v>
      </c>
      <c r="AD63" s="12">
        <v>0</v>
      </c>
      <c r="AE63" s="55">
        <v>4480168</v>
      </c>
      <c r="AF63" s="47">
        <v>4480168</v>
      </c>
      <c r="AG63" s="31">
        <v>8.481825508610541E-8</v>
      </c>
      <c r="AH63" s="34">
        <v>0</v>
      </c>
      <c r="AI63" s="47">
        <v>4480168</v>
      </c>
      <c r="AJ63" s="47">
        <v>4480168</v>
      </c>
      <c r="AK63" s="47">
        <v>4480168</v>
      </c>
      <c r="AL63" s="47">
        <v>4480168</v>
      </c>
      <c r="AM63" s="31">
        <v>8.481825508610541E-8</v>
      </c>
      <c r="AN63" s="12">
        <v>0</v>
      </c>
      <c r="AO63" s="55">
        <v>4480168</v>
      </c>
      <c r="AP63" s="47">
        <v>4480168</v>
      </c>
      <c r="AQ63" s="47">
        <v>4480168</v>
      </c>
      <c r="AR63" s="47">
        <v>4480168</v>
      </c>
      <c r="AS63" s="31">
        <f>AO63/AK63-1</f>
        <v>0</v>
      </c>
      <c r="AT63" s="53">
        <f>AP63/AO63-1</f>
        <v>0</v>
      </c>
      <c r="AU63" s="55">
        <v>4480168</v>
      </c>
      <c r="AV63" s="47">
        <v>4480168</v>
      </c>
      <c r="AW63" s="47">
        <v>4480168</v>
      </c>
      <c r="AX63" s="31">
        <f>AU63/AQ63-1</f>
        <v>0</v>
      </c>
      <c r="AY63" s="53">
        <f>AR63/AU63-1</f>
        <v>0</v>
      </c>
      <c r="AZ63" s="55">
        <v>4480168</v>
      </c>
      <c r="BA63" s="47">
        <v>4480168</v>
      </c>
      <c r="BB63" s="47">
        <v>4480168</v>
      </c>
      <c r="BC63" s="47">
        <v>4480168</v>
      </c>
      <c r="BD63" s="31">
        <f>AZ63/AV63-1</f>
        <v>0</v>
      </c>
      <c r="BE63" s="31">
        <f>BA63/AZ63-1</f>
        <v>0</v>
      </c>
      <c r="BF63" s="55">
        <v>4480168</v>
      </c>
      <c r="BG63" s="47">
        <v>4480168</v>
      </c>
      <c r="BH63" s="47">
        <v>4480168</v>
      </c>
      <c r="BI63" s="31">
        <f>BF63/BB63-1</f>
        <v>0</v>
      </c>
      <c r="BJ63" s="31">
        <f>BG63/BF63-1</f>
        <v>0</v>
      </c>
      <c r="BK63" s="55">
        <v>4480168</v>
      </c>
      <c r="BL63" s="542"/>
      <c r="BM63" s="542"/>
      <c r="BN63" s="51">
        <v>4480168</v>
      </c>
      <c r="BO63" s="51">
        <v>4480168</v>
      </c>
      <c r="BP63" s="51">
        <v>4480168</v>
      </c>
      <c r="BQ63" s="51">
        <v>4480168</v>
      </c>
      <c r="BR63" s="31">
        <f>IFERROR(BK63/BG63-1,"N/A")</f>
        <v>0</v>
      </c>
      <c r="BS63" s="609">
        <f>IFERROR(BP63/BK63-1,"N/A")</f>
        <v>0</v>
      </c>
      <c r="BT63" s="55">
        <v>4480168</v>
      </c>
      <c r="BU63" s="542"/>
      <c r="BV63" s="542"/>
      <c r="BW63" s="542"/>
      <c r="BX63" s="542"/>
      <c r="BY63" s="542"/>
      <c r="BZ63" s="542"/>
      <c r="CA63" s="31">
        <f>IFERROR(BT63/BP63-1,"N/A")</f>
        <v>0</v>
      </c>
      <c r="CB63" s="609">
        <f>IFERROR(BY63/BT63-1,"N/A")</f>
        <v>-1</v>
      </c>
      <c r="CD63" s="114"/>
      <c r="CE63" s="27"/>
    </row>
    <row r="64" spans="1:83" ht="38.25">
      <c r="A64" s="2" t="str">
        <f t="shared" si="0"/>
        <v/>
      </c>
      <c r="B64" s="2"/>
      <c r="C64" s="409" t="s">
        <v>45</v>
      </c>
      <c r="D64" s="15" t="s">
        <v>316</v>
      </c>
      <c r="E64" s="15">
        <v>113</v>
      </c>
      <c r="F64" s="15">
        <v>10143</v>
      </c>
      <c r="G64" s="33"/>
      <c r="H64" s="115" t="s">
        <v>315</v>
      </c>
      <c r="I64" s="9"/>
      <c r="J64" s="32"/>
      <c r="K64" s="32"/>
      <c r="L64" s="37"/>
      <c r="M64" s="11"/>
      <c r="N64" s="11"/>
      <c r="O64" s="79"/>
      <c r="P64" s="11"/>
      <c r="Q64" s="11"/>
      <c r="R64" s="79"/>
      <c r="S64" s="11"/>
      <c r="T64" s="11"/>
      <c r="U64" s="31"/>
      <c r="V64" s="12"/>
      <c r="W64" s="26"/>
      <c r="X64" s="26"/>
      <c r="Y64" s="31"/>
      <c r="Z64" s="12"/>
      <c r="AA64" s="47">
        <v>4480168</v>
      </c>
      <c r="AB64" s="47">
        <v>4480168</v>
      </c>
      <c r="AC64" s="31"/>
      <c r="AD64" s="12"/>
      <c r="AE64" s="55">
        <v>4480168</v>
      </c>
      <c r="AF64" s="47">
        <v>4480168</v>
      </c>
      <c r="AG64" s="31"/>
      <c r="AH64" s="34"/>
      <c r="AI64" s="47">
        <v>4480168</v>
      </c>
      <c r="AJ64" s="47">
        <v>4480168</v>
      </c>
      <c r="AK64" s="47">
        <v>4480168</v>
      </c>
      <c r="AL64" s="47">
        <v>4480168</v>
      </c>
      <c r="AM64" s="31"/>
      <c r="AN64" s="12"/>
      <c r="AO64" s="55">
        <v>4480168</v>
      </c>
      <c r="AP64" s="47">
        <v>4480168</v>
      </c>
      <c r="AQ64" s="47">
        <v>4480168</v>
      </c>
      <c r="AR64" s="47">
        <v>4480168</v>
      </c>
      <c r="AS64" s="31"/>
      <c r="AT64" s="34"/>
      <c r="AU64" s="55">
        <v>4480168</v>
      </c>
      <c r="AV64" s="47">
        <v>4480168</v>
      </c>
      <c r="AW64" s="47">
        <v>4480168</v>
      </c>
      <c r="AX64" s="31"/>
      <c r="AY64" s="34"/>
      <c r="AZ64" s="55">
        <v>4480168</v>
      </c>
      <c r="BA64" s="47">
        <v>4480168</v>
      </c>
      <c r="BB64" s="47">
        <v>4480168</v>
      </c>
      <c r="BC64" s="47">
        <v>4480168</v>
      </c>
      <c r="BD64" s="31"/>
      <c r="BE64" s="12"/>
      <c r="BF64" s="55">
        <v>4480168</v>
      </c>
      <c r="BG64" s="47">
        <v>4480168</v>
      </c>
      <c r="BH64" s="47">
        <v>4480168</v>
      </c>
      <c r="BI64" s="31"/>
      <c r="BJ64" s="31"/>
      <c r="BK64" s="55">
        <v>4480168</v>
      </c>
      <c r="BL64" s="542"/>
      <c r="BM64" s="542"/>
      <c r="BN64" s="51">
        <v>4480168</v>
      </c>
      <c r="BO64" s="51">
        <v>4480168</v>
      </c>
      <c r="BP64" s="51">
        <v>4480168</v>
      </c>
      <c r="BQ64" s="51">
        <v>4480168</v>
      </c>
      <c r="BR64" s="31"/>
      <c r="BS64" s="53"/>
      <c r="BT64" s="55">
        <v>4480168</v>
      </c>
      <c r="BU64" s="542"/>
      <c r="BV64" s="542"/>
      <c r="BW64" s="542"/>
      <c r="BX64" s="542"/>
      <c r="BY64" s="542"/>
      <c r="BZ64" s="542"/>
      <c r="CA64" s="31"/>
      <c r="CB64" s="53"/>
      <c r="CD64" s="114"/>
      <c r="CE64" s="27"/>
    </row>
    <row r="65" spans="1:83" ht="45">
      <c r="A65" s="2" t="str">
        <f t="shared" si="0"/>
        <v/>
      </c>
      <c r="C65" s="564" t="s">
        <v>82</v>
      </c>
      <c r="D65" s="565" t="s">
        <v>314</v>
      </c>
      <c r="E65" s="565"/>
      <c r="F65" s="565"/>
      <c r="G65" s="566">
        <v>39753</v>
      </c>
      <c r="H65" s="557" t="s">
        <v>313</v>
      </c>
      <c r="I65" s="550">
        <v>1165466</v>
      </c>
      <c r="J65" s="550">
        <v>1165466</v>
      </c>
      <c r="K65" s="550">
        <v>1165466</v>
      </c>
      <c r="L65" s="551">
        <v>0</v>
      </c>
      <c r="M65" s="567" t="s">
        <v>86</v>
      </c>
      <c r="N65" s="567" t="s">
        <v>86</v>
      </c>
      <c r="O65" s="567" t="s">
        <v>86</v>
      </c>
      <c r="P65" s="567" t="s">
        <v>86</v>
      </c>
      <c r="Q65" s="567" t="s">
        <v>86</v>
      </c>
      <c r="R65" s="567"/>
      <c r="S65" s="567" t="s">
        <v>86</v>
      </c>
      <c r="T65" s="567" t="s">
        <v>86</v>
      </c>
      <c r="U65" s="568" t="s">
        <v>82</v>
      </c>
      <c r="V65" s="568" t="s">
        <v>82</v>
      </c>
      <c r="W65" s="544"/>
      <c r="X65" s="544"/>
      <c r="Y65" s="544"/>
      <c r="Z65" s="544"/>
      <c r="AA65" s="544"/>
      <c r="AB65" s="544"/>
      <c r="AC65" s="544"/>
      <c r="AD65" s="544"/>
      <c r="AE65" s="569">
        <v>0</v>
      </c>
      <c r="AF65" s="544"/>
      <c r="AG65" s="544"/>
      <c r="AH65" s="548"/>
      <c r="AI65" s="544">
        <v>0</v>
      </c>
      <c r="AJ65" s="544"/>
      <c r="AK65" s="544"/>
      <c r="AL65" s="544"/>
      <c r="AM65" s="544"/>
      <c r="AN65" s="544"/>
      <c r="AO65" s="569"/>
      <c r="AP65" s="544"/>
      <c r="AQ65" s="544"/>
      <c r="AR65" s="544"/>
      <c r="AS65" s="544"/>
      <c r="AT65" s="548"/>
      <c r="AU65" s="569"/>
      <c r="AV65" s="544"/>
      <c r="AW65" s="544"/>
      <c r="AX65" s="544"/>
      <c r="AY65" s="548"/>
      <c r="AZ65" s="569"/>
      <c r="BA65" s="544"/>
      <c r="BB65" s="544"/>
      <c r="BC65" s="544"/>
      <c r="BD65" s="544"/>
      <c r="BE65" s="544"/>
      <c r="BF65" s="562">
        <v>0</v>
      </c>
      <c r="BG65" s="542">
        <v>0</v>
      </c>
      <c r="BH65" s="542">
        <v>0</v>
      </c>
      <c r="BI65" s="544"/>
      <c r="BJ65" s="544"/>
      <c r="BK65" s="562">
        <v>0</v>
      </c>
      <c r="BL65" s="542"/>
      <c r="BM65" s="542"/>
      <c r="BN65" s="542">
        <v>0</v>
      </c>
      <c r="BO65" s="542">
        <v>0</v>
      </c>
      <c r="BP65" s="542">
        <v>0</v>
      </c>
      <c r="BQ65" s="542">
        <v>0</v>
      </c>
      <c r="BR65" s="544"/>
      <c r="BS65" s="548"/>
      <c r="BT65" s="562">
        <v>0</v>
      </c>
      <c r="BU65" s="542"/>
      <c r="BV65" s="542"/>
      <c r="BW65" s="542"/>
      <c r="BX65" s="542"/>
      <c r="BY65" s="542"/>
      <c r="BZ65" s="542"/>
      <c r="CA65" s="544"/>
      <c r="CB65" s="548"/>
      <c r="CC65" s="553"/>
      <c r="CD65" s="570" t="s">
        <v>312</v>
      </c>
      <c r="CE65" s="27"/>
    </row>
    <row r="66" spans="1:83">
      <c r="A66" s="2" t="str">
        <f t="shared" si="0"/>
        <v>?</v>
      </c>
      <c r="B66" s="311" t="s">
        <v>838</v>
      </c>
      <c r="C66" s="42" t="s">
        <v>41</v>
      </c>
      <c r="D66" s="4" t="s">
        <v>308</v>
      </c>
      <c r="E66" s="4" t="s">
        <v>43</v>
      </c>
      <c r="F66" s="4" t="s">
        <v>43</v>
      </c>
      <c r="G66" s="28">
        <v>40330</v>
      </c>
      <c r="H66" s="103" t="s">
        <v>311</v>
      </c>
      <c r="I66" s="16" t="s">
        <v>82</v>
      </c>
      <c r="J66" s="84">
        <v>837610</v>
      </c>
      <c r="K66" s="78">
        <v>2389000</v>
      </c>
      <c r="L66" s="85" t="s">
        <v>82</v>
      </c>
      <c r="M66" s="86">
        <v>1609803</v>
      </c>
      <c r="N66" s="23">
        <v>1609803</v>
      </c>
      <c r="O66" s="79">
        <v>0.48403251826465721</v>
      </c>
      <c r="P66" s="23">
        <v>1638972</v>
      </c>
      <c r="Q66" s="23">
        <v>1638972</v>
      </c>
      <c r="R66" s="79">
        <v>-1.779713137259209E-2</v>
      </c>
      <c r="S66" s="11">
        <v>1638972</v>
      </c>
      <c r="T66" s="11">
        <v>1638972</v>
      </c>
      <c r="U66" s="31">
        <v>0</v>
      </c>
      <c r="V66" s="12">
        <v>0</v>
      </c>
      <c r="W66" s="26">
        <v>1638972</v>
      </c>
      <c r="X66" s="26">
        <v>1638972</v>
      </c>
      <c r="Y66" s="31">
        <v>0</v>
      </c>
      <c r="Z66" s="12">
        <v>0</v>
      </c>
      <c r="AA66" s="30">
        <v>1642817</v>
      </c>
      <c r="AB66" s="30">
        <v>1642817</v>
      </c>
      <c r="AC66" s="31">
        <v>2.3459827257572563E-3</v>
      </c>
      <c r="AD66" s="12">
        <v>0</v>
      </c>
      <c r="AE66" s="57">
        <v>1642817</v>
      </c>
      <c r="AF66" s="51">
        <v>1642817</v>
      </c>
      <c r="AG66" s="31">
        <v>0</v>
      </c>
      <c r="AH66" s="34">
        <v>0</v>
      </c>
      <c r="AI66" s="51">
        <v>1642817</v>
      </c>
      <c r="AJ66" s="51">
        <v>1642817</v>
      </c>
      <c r="AK66" s="51">
        <v>1642817</v>
      </c>
      <c r="AL66" s="51">
        <v>1642817</v>
      </c>
      <c r="AM66" s="31">
        <v>0</v>
      </c>
      <c r="AN66" s="12">
        <v>0</v>
      </c>
      <c r="AO66" s="57">
        <v>1642817</v>
      </c>
      <c r="AP66" s="51">
        <v>1642817</v>
      </c>
      <c r="AQ66" s="51">
        <v>1642817</v>
      </c>
      <c r="AR66" s="51">
        <v>1642817</v>
      </c>
      <c r="AS66" s="31">
        <f>AO66/AK66-1</f>
        <v>0</v>
      </c>
      <c r="AT66" s="53">
        <f>AP66/AO66-1</f>
        <v>0</v>
      </c>
      <c r="AU66" s="57">
        <v>1642817</v>
      </c>
      <c r="AV66" s="51">
        <v>1642817</v>
      </c>
      <c r="AW66" s="51">
        <v>1642817</v>
      </c>
      <c r="AX66" s="31">
        <f>AU66/AQ66-1</f>
        <v>0</v>
      </c>
      <c r="AY66" s="53">
        <f>AR66/AU66-1</f>
        <v>0</v>
      </c>
      <c r="AZ66" s="57">
        <v>1642817</v>
      </c>
      <c r="BA66" s="51">
        <v>1642817</v>
      </c>
      <c r="BB66" s="51">
        <v>1642817</v>
      </c>
      <c r="BC66" s="51">
        <v>1642817</v>
      </c>
      <c r="BD66" s="31">
        <f>AZ66/AV66-1</f>
        <v>0</v>
      </c>
      <c r="BE66" s="31">
        <f>BA66/AZ66-1</f>
        <v>0</v>
      </c>
      <c r="BF66" s="57">
        <v>1642817</v>
      </c>
      <c r="BG66" s="51">
        <v>1642817</v>
      </c>
      <c r="BH66" s="51">
        <v>1642817</v>
      </c>
      <c r="BI66" s="31">
        <f>BF66/BB66-1</f>
        <v>0</v>
      </c>
      <c r="BJ66" s="31">
        <f>BG66/BF66-1</f>
        <v>0</v>
      </c>
      <c r="BK66" s="55">
        <v>1642817</v>
      </c>
      <c r="BL66" s="542"/>
      <c r="BM66" s="542"/>
      <c r="BN66" s="51">
        <v>1642817</v>
      </c>
      <c r="BO66" s="51">
        <v>1642817</v>
      </c>
      <c r="BP66" s="51">
        <v>1642817</v>
      </c>
      <c r="BQ66" s="51">
        <v>1642817</v>
      </c>
      <c r="BR66" s="31">
        <f>IFERROR(BK66/BG66-1,"N/A")</f>
        <v>0</v>
      </c>
      <c r="BS66" s="609">
        <f>IFERROR(BP66/BK66-1,"N/A")</f>
        <v>0</v>
      </c>
      <c r="BT66" s="55">
        <v>1642817</v>
      </c>
      <c r="BU66" s="542"/>
      <c r="BV66" s="542"/>
      <c r="BW66" s="542"/>
      <c r="BX66" s="542"/>
      <c r="BY66" s="542"/>
      <c r="BZ66" s="542"/>
      <c r="CA66" s="31">
        <f>IFERROR(BT66/BP66-1,"N/A")</f>
        <v>0</v>
      </c>
      <c r="CB66" s="609">
        <f>IFERROR(BY66/BT66-1,"N/A")</f>
        <v>-1</v>
      </c>
      <c r="CC66" s="21"/>
      <c r="CD66" s="114" t="s">
        <v>310</v>
      </c>
      <c r="CE66" s="27"/>
    </row>
    <row r="67" spans="1:83">
      <c r="A67" s="2" t="str">
        <f t="shared" si="0"/>
        <v/>
      </c>
      <c r="C67" s="41" t="s">
        <v>45</v>
      </c>
      <c r="D67" s="24" t="s">
        <v>308</v>
      </c>
      <c r="E67" s="24">
        <v>349</v>
      </c>
      <c r="F67" s="24">
        <v>10449</v>
      </c>
      <c r="G67" s="28"/>
      <c r="H67" s="103" t="s">
        <v>309</v>
      </c>
      <c r="I67" s="16"/>
      <c r="J67" s="84"/>
      <c r="K67" s="78"/>
      <c r="L67" s="85"/>
      <c r="M67" s="86"/>
      <c r="N67" s="23"/>
      <c r="O67" s="79"/>
      <c r="P67" s="23"/>
      <c r="Q67" s="23"/>
      <c r="R67" s="79"/>
      <c r="S67" s="11"/>
      <c r="T67" s="11"/>
      <c r="U67" s="31"/>
      <c r="V67" s="12"/>
      <c r="W67" s="26"/>
      <c r="X67" s="26"/>
      <c r="Y67" s="31"/>
      <c r="Z67" s="12"/>
      <c r="AA67" s="47">
        <v>0</v>
      </c>
      <c r="AB67" s="47">
        <v>0</v>
      </c>
      <c r="AC67" s="31"/>
      <c r="AD67" s="12"/>
      <c r="AE67" s="55">
        <v>0</v>
      </c>
      <c r="AF67" s="47">
        <v>0</v>
      </c>
      <c r="AG67" s="31"/>
      <c r="AH67" s="34"/>
      <c r="AI67" s="47">
        <v>0</v>
      </c>
      <c r="AJ67" s="47">
        <v>0</v>
      </c>
      <c r="AK67" s="47">
        <v>0</v>
      </c>
      <c r="AL67" s="47">
        <v>0</v>
      </c>
      <c r="AM67" s="31"/>
      <c r="AN67" s="12"/>
      <c r="AO67" s="55">
        <v>0</v>
      </c>
      <c r="AP67" s="47">
        <v>0</v>
      </c>
      <c r="AQ67" s="47">
        <v>0</v>
      </c>
      <c r="AR67" s="47">
        <v>0</v>
      </c>
      <c r="AS67" s="31"/>
      <c r="AT67" s="34"/>
      <c r="AU67" s="55">
        <v>0</v>
      </c>
      <c r="AV67" s="47">
        <v>0</v>
      </c>
      <c r="AW67" s="47">
        <v>0</v>
      </c>
      <c r="AX67" s="31"/>
      <c r="AY67" s="34"/>
      <c r="AZ67" s="55">
        <v>0</v>
      </c>
      <c r="BA67" s="47">
        <v>0</v>
      </c>
      <c r="BB67" s="47">
        <v>0</v>
      </c>
      <c r="BC67" s="47">
        <v>0</v>
      </c>
      <c r="BD67" s="31"/>
      <c r="BE67" s="12"/>
      <c r="BF67" s="55">
        <v>0</v>
      </c>
      <c r="BG67" s="47">
        <v>0</v>
      </c>
      <c r="BH67" s="47">
        <v>0</v>
      </c>
      <c r="BI67" s="31"/>
      <c r="BJ67" s="31"/>
      <c r="BK67" s="55">
        <v>0</v>
      </c>
      <c r="BL67" s="542"/>
      <c r="BM67" s="542"/>
      <c r="BN67" s="51">
        <v>0</v>
      </c>
      <c r="BO67" s="51">
        <v>0</v>
      </c>
      <c r="BP67" s="51">
        <v>0</v>
      </c>
      <c r="BQ67" s="51">
        <v>0</v>
      </c>
      <c r="BR67" s="31"/>
      <c r="BS67" s="53"/>
      <c r="BT67" s="55">
        <v>0</v>
      </c>
      <c r="BU67" s="542"/>
      <c r="BV67" s="542"/>
      <c r="BW67" s="542"/>
      <c r="BX67" s="542"/>
      <c r="BY67" s="542"/>
      <c r="BZ67" s="542"/>
      <c r="CA67" s="31"/>
      <c r="CB67" s="53"/>
      <c r="CC67" s="21"/>
      <c r="CD67" s="114"/>
      <c r="CE67" s="27"/>
    </row>
    <row r="68" spans="1:83" ht="25.5">
      <c r="A68" s="2" t="str">
        <f t="shared" si="0"/>
        <v/>
      </c>
      <c r="C68" s="41" t="s">
        <v>45</v>
      </c>
      <c r="D68" s="24" t="s">
        <v>308</v>
      </c>
      <c r="E68" s="24">
        <v>349</v>
      </c>
      <c r="F68" s="24">
        <v>10450</v>
      </c>
      <c r="G68" s="28"/>
      <c r="H68" s="103" t="s">
        <v>307</v>
      </c>
      <c r="I68" s="16"/>
      <c r="J68" s="84"/>
      <c r="K68" s="78"/>
      <c r="L68" s="85"/>
      <c r="M68" s="86"/>
      <c r="N68" s="23"/>
      <c r="O68" s="79"/>
      <c r="P68" s="23"/>
      <c r="Q68" s="23"/>
      <c r="R68" s="79"/>
      <c r="S68" s="11"/>
      <c r="T68" s="11"/>
      <c r="U68" s="31"/>
      <c r="V68" s="12"/>
      <c r="W68" s="26"/>
      <c r="X68" s="26"/>
      <c r="Y68" s="31"/>
      <c r="Z68" s="12"/>
      <c r="AA68" s="47">
        <v>1642817</v>
      </c>
      <c r="AB68" s="47">
        <v>1642817</v>
      </c>
      <c r="AC68" s="31"/>
      <c r="AD68" s="12"/>
      <c r="AE68" s="55">
        <v>1642817</v>
      </c>
      <c r="AF68" s="47">
        <v>1642817</v>
      </c>
      <c r="AG68" s="31"/>
      <c r="AH68" s="34"/>
      <c r="AI68" s="47">
        <v>1642817</v>
      </c>
      <c r="AJ68" s="47">
        <v>1642817</v>
      </c>
      <c r="AK68" s="47">
        <v>1642817</v>
      </c>
      <c r="AL68" s="47">
        <v>1642817</v>
      </c>
      <c r="AM68" s="31"/>
      <c r="AN68" s="12"/>
      <c r="AO68" s="55">
        <v>1642817</v>
      </c>
      <c r="AP68" s="47">
        <v>1642817</v>
      </c>
      <c r="AQ68" s="47">
        <v>1642817</v>
      </c>
      <c r="AR68" s="47">
        <v>1642817</v>
      </c>
      <c r="AS68" s="31"/>
      <c r="AT68" s="34"/>
      <c r="AU68" s="55">
        <v>1642817</v>
      </c>
      <c r="AV68" s="47">
        <v>1642817</v>
      </c>
      <c r="AW68" s="47">
        <v>1642817</v>
      </c>
      <c r="AX68" s="31"/>
      <c r="AY68" s="34"/>
      <c r="AZ68" s="55">
        <v>1642817</v>
      </c>
      <c r="BA68" s="47">
        <v>1642817</v>
      </c>
      <c r="BB68" s="47">
        <v>1642817</v>
      </c>
      <c r="BC68" s="47">
        <v>1642817</v>
      </c>
      <c r="BD68" s="31"/>
      <c r="BE68" s="12"/>
      <c r="BF68" s="55">
        <v>1642817</v>
      </c>
      <c r="BG68" s="47">
        <v>1642817</v>
      </c>
      <c r="BH68" s="47">
        <v>1642817</v>
      </c>
      <c r="BI68" s="31"/>
      <c r="BJ68" s="31"/>
      <c r="BK68" s="55">
        <v>1642817</v>
      </c>
      <c r="BL68" s="542"/>
      <c r="BM68" s="542"/>
      <c r="BN68" s="51">
        <v>1642817</v>
      </c>
      <c r="BO68" s="51">
        <v>1642817</v>
      </c>
      <c r="BP68" s="51">
        <v>1642817</v>
      </c>
      <c r="BQ68" s="51">
        <v>1642817</v>
      </c>
      <c r="BR68" s="31"/>
      <c r="BS68" s="53"/>
      <c r="BT68" s="55">
        <v>1642817</v>
      </c>
      <c r="BU68" s="542"/>
      <c r="BV68" s="542"/>
      <c r="BW68" s="542"/>
      <c r="BX68" s="542"/>
      <c r="BY68" s="542"/>
      <c r="BZ68" s="542"/>
      <c r="CA68" s="31"/>
      <c r="CB68" s="53"/>
      <c r="CC68" s="21"/>
      <c r="CD68" s="114"/>
      <c r="CE68" s="27"/>
    </row>
    <row r="69" spans="1:83" ht="25.5">
      <c r="A69" s="2" t="str">
        <f t="shared" ref="A69:A132" si="1">LEFT(B69,9)</f>
        <v>?</v>
      </c>
      <c r="B69" s="311" t="s">
        <v>838</v>
      </c>
      <c r="C69" s="42" t="s">
        <v>41</v>
      </c>
      <c r="D69" s="4" t="s">
        <v>305</v>
      </c>
      <c r="E69" s="4" t="s">
        <v>43</v>
      </c>
      <c r="F69" s="4" t="s">
        <v>43</v>
      </c>
      <c r="G69" s="28">
        <v>40330</v>
      </c>
      <c r="H69" s="103" t="s">
        <v>306</v>
      </c>
      <c r="I69" s="16" t="s">
        <v>82</v>
      </c>
      <c r="J69" s="84">
        <v>0</v>
      </c>
      <c r="K69" s="78">
        <v>187900</v>
      </c>
      <c r="L69" s="85" t="s">
        <v>82</v>
      </c>
      <c r="M69" s="86">
        <v>215000</v>
      </c>
      <c r="N69" s="23">
        <v>215000</v>
      </c>
      <c r="O69" s="79">
        <v>-0.12604651162790703</v>
      </c>
      <c r="P69" s="23">
        <v>205882</v>
      </c>
      <c r="Q69" s="23">
        <v>205882</v>
      </c>
      <c r="R69" s="79">
        <v>4.4287504492864782E-2</v>
      </c>
      <c r="S69" s="11">
        <v>205882</v>
      </c>
      <c r="T69" s="11">
        <v>205882</v>
      </c>
      <c r="U69" s="31">
        <v>0</v>
      </c>
      <c r="V69" s="12">
        <v>0</v>
      </c>
      <c r="W69" s="26">
        <v>205882</v>
      </c>
      <c r="X69" s="26">
        <v>205882</v>
      </c>
      <c r="Y69" s="31">
        <v>0</v>
      </c>
      <c r="Z69" s="12">
        <v>0</v>
      </c>
      <c r="AA69" s="47">
        <v>205882</v>
      </c>
      <c r="AB69" s="47">
        <v>205882</v>
      </c>
      <c r="AC69" s="31">
        <v>0</v>
      </c>
      <c r="AD69" s="12">
        <v>0</v>
      </c>
      <c r="AE69" s="55">
        <v>205882</v>
      </c>
      <c r="AF69" s="47">
        <v>205882</v>
      </c>
      <c r="AG69" s="31">
        <v>0</v>
      </c>
      <c r="AH69" s="34">
        <v>0</v>
      </c>
      <c r="AI69" s="47">
        <v>205882</v>
      </c>
      <c r="AJ69" s="47">
        <v>205882</v>
      </c>
      <c r="AK69" s="47">
        <v>205882</v>
      </c>
      <c r="AL69" s="47">
        <v>205882</v>
      </c>
      <c r="AM69" s="31">
        <v>0</v>
      </c>
      <c r="AN69" s="12">
        <v>0</v>
      </c>
      <c r="AO69" s="55">
        <v>205882</v>
      </c>
      <c r="AP69" s="47">
        <v>205882</v>
      </c>
      <c r="AQ69" s="47">
        <v>205882</v>
      </c>
      <c r="AR69" s="47">
        <v>205882</v>
      </c>
      <c r="AS69" s="31">
        <f>AO69/AK69-1</f>
        <v>0</v>
      </c>
      <c r="AT69" s="53">
        <f>AP69/AO69-1</f>
        <v>0</v>
      </c>
      <c r="AU69" s="55">
        <v>205882</v>
      </c>
      <c r="AV69" s="47">
        <v>205882</v>
      </c>
      <c r="AW69" s="47">
        <v>205882</v>
      </c>
      <c r="AX69" s="31">
        <f>AU69/AQ69-1</f>
        <v>0</v>
      </c>
      <c r="AY69" s="53">
        <f>AR69/AU69-1</f>
        <v>0</v>
      </c>
      <c r="AZ69" s="55">
        <v>205882</v>
      </c>
      <c r="BA69" s="47">
        <v>205882</v>
      </c>
      <c r="BB69" s="47">
        <v>205882</v>
      </c>
      <c r="BC69" s="47">
        <v>205882</v>
      </c>
      <c r="BD69" s="31">
        <f>AZ69/AV69-1</f>
        <v>0</v>
      </c>
      <c r="BE69" s="31">
        <f>BA69/AZ69-1</f>
        <v>0</v>
      </c>
      <c r="BF69" s="55">
        <v>205882</v>
      </c>
      <c r="BG69" s="47">
        <v>205882</v>
      </c>
      <c r="BH69" s="47">
        <v>205882</v>
      </c>
      <c r="BI69" s="31">
        <f>BF69/BB69-1</f>
        <v>0</v>
      </c>
      <c r="BJ69" s="31">
        <f>BG69/BF69-1</f>
        <v>0</v>
      </c>
      <c r="BK69" s="55">
        <v>205882</v>
      </c>
      <c r="BL69" s="542"/>
      <c r="BM69" s="542"/>
      <c r="BN69" s="51">
        <v>205882</v>
      </c>
      <c r="BO69" s="51">
        <v>205882</v>
      </c>
      <c r="BP69" s="51">
        <v>205882</v>
      </c>
      <c r="BQ69" s="51">
        <v>205882</v>
      </c>
      <c r="BR69" s="31">
        <f>IFERROR(BK69/BG69-1,"N/A")</f>
        <v>0</v>
      </c>
      <c r="BS69" s="609">
        <f>IFERROR(BP69/BK69-1,"N/A")</f>
        <v>0</v>
      </c>
      <c r="BT69" s="55">
        <v>205882</v>
      </c>
      <c r="BU69" s="542"/>
      <c r="BV69" s="542"/>
      <c r="BW69" s="542"/>
      <c r="BX69" s="542"/>
      <c r="BY69" s="542"/>
      <c r="BZ69" s="542"/>
      <c r="CA69" s="31">
        <f>IFERROR(BT69/BP69-1,"N/A")</f>
        <v>0</v>
      </c>
      <c r="CB69" s="609">
        <f>IFERROR(BY69/BT69-1,"N/A")</f>
        <v>-1</v>
      </c>
      <c r="CC69" s="21"/>
      <c r="CD69" s="112"/>
      <c r="CE69" s="27"/>
    </row>
    <row r="70" spans="1:83" ht="25.5">
      <c r="A70" s="2" t="str">
        <f t="shared" si="1"/>
        <v/>
      </c>
      <c r="C70" s="41" t="s">
        <v>45</v>
      </c>
      <c r="D70" s="24" t="s">
        <v>305</v>
      </c>
      <c r="E70" s="24">
        <v>30153</v>
      </c>
      <c r="F70" s="24">
        <v>50161</v>
      </c>
      <c r="G70" s="28"/>
      <c r="H70" s="103" t="s">
        <v>304</v>
      </c>
      <c r="I70" s="16"/>
      <c r="J70" s="84"/>
      <c r="K70" s="78"/>
      <c r="L70" s="85"/>
      <c r="M70" s="86"/>
      <c r="N70" s="23"/>
      <c r="O70" s="79"/>
      <c r="P70" s="23"/>
      <c r="Q70" s="23"/>
      <c r="R70" s="79"/>
      <c r="S70" s="11"/>
      <c r="T70" s="11"/>
      <c r="U70" s="31"/>
      <c r="V70" s="12"/>
      <c r="W70" s="26"/>
      <c r="X70" s="26"/>
      <c r="Y70" s="31"/>
      <c r="Z70" s="12"/>
      <c r="AA70" s="47">
        <v>205882</v>
      </c>
      <c r="AB70" s="47">
        <v>205882</v>
      </c>
      <c r="AC70" s="31"/>
      <c r="AD70" s="12"/>
      <c r="AE70" s="55">
        <v>205882</v>
      </c>
      <c r="AF70" s="47">
        <v>205882</v>
      </c>
      <c r="AG70" s="31"/>
      <c r="AH70" s="34"/>
      <c r="AI70" s="47">
        <v>205882</v>
      </c>
      <c r="AJ70" s="47">
        <v>205882</v>
      </c>
      <c r="AK70" s="47">
        <v>205882</v>
      </c>
      <c r="AL70" s="47">
        <v>205882</v>
      </c>
      <c r="AM70" s="31"/>
      <c r="AN70" s="12"/>
      <c r="AO70" s="55">
        <v>205882</v>
      </c>
      <c r="AP70" s="47">
        <v>205882</v>
      </c>
      <c r="AQ70" s="47">
        <v>205882</v>
      </c>
      <c r="AR70" s="47">
        <v>205882</v>
      </c>
      <c r="AS70" s="31"/>
      <c r="AT70" s="34"/>
      <c r="AU70" s="55">
        <v>205882</v>
      </c>
      <c r="AV70" s="47">
        <v>205882</v>
      </c>
      <c r="AW70" s="47">
        <v>205882</v>
      </c>
      <c r="AX70" s="31"/>
      <c r="AY70" s="34"/>
      <c r="AZ70" s="55">
        <v>205882</v>
      </c>
      <c r="BA70" s="47">
        <v>205882</v>
      </c>
      <c r="BB70" s="47">
        <v>205882</v>
      </c>
      <c r="BC70" s="47">
        <v>205882</v>
      </c>
      <c r="BD70" s="31"/>
      <c r="BE70" s="12"/>
      <c r="BF70" s="55">
        <v>205882</v>
      </c>
      <c r="BG70" s="47">
        <v>205882</v>
      </c>
      <c r="BH70" s="47">
        <v>205882</v>
      </c>
      <c r="BI70" s="31"/>
      <c r="BJ70" s="31"/>
      <c r="BK70" s="55">
        <v>205882</v>
      </c>
      <c r="BL70" s="542"/>
      <c r="BM70" s="542"/>
      <c r="BN70" s="51">
        <v>205882</v>
      </c>
      <c r="BO70" s="51">
        <v>205882</v>
      </c>
      <c r="BP70" s="51">
        <v>205882</v>
      </c>
      <c r="BQ70" s="51">
        <v>205882</v>
      </c>
      <c r="BR70" s="31"/>
      <c r="BS70" s="53"/>
      <c r="BT70" s="55">
        <v>205882</v>
      </c>
      <c r="BU70" s="542"/>
      <c r="BV70" s="542"/>
      <c r="BW70" s="542"/>
      <c r="BX70" s="542"/>
      <c r="BY70" s="542"/>
      <c r="BZ70" s="542"/>
      <c r="CA70" s="31"/>
      <c r="CB70" s="53"/>
      <c r="CC70" s="21"/>
      <c r="CD70" s="112"/>
      <c r="CE70" s="27"/>
    </row>
    <row r="71" spans="1:83" ht="53.25" customHeight="1">
      <c r="A71" s="2" t="str">
        <f t="shared" si="1"/>
        <v>TP2008015</v>
      </c>
      <c r="B71" s="311" t="s">
        <v>1238</v>
      </c>
      <c r="C71" s="42" t="s">
        <v>41</v>
      </c>
      <c r="D71" s="13" t="s">
        <v>301</v>
      </c>
      <c r="E71" s="4" t="s">
        <v>43</v>
      </c>
      <c r="F71" s="4" t="s">
        <v>43</v>
      </c>
      <c r="G71" s="28">
        <v>40330</v>
      </c>
      <c r="H71" s="103" t="s">
        <v>303</v>
      </c>
      <c r="I71" s="16" t="s">
        <v>82</v>
      </c>
      <c r="J71" s="84">
        <v>0</v>
      </c>
      <c r="K71" s="78">
        <v>4839000</v>
      </c>
      <c r="L71" s="85" t="s">
        <v>82</v>
      </c>
      <c r="M71" s="86">
        <v>4795139</v>
      </c>
      <c r="N71" s="23">
        <v>4795139</v>
      </c>
      <c r="O71" s="79">
        <v>9.1469715476444335E-3</v>
      </c>
      <c r="P71" s="23">
        <v>4795139</v>
      </c>
      <c r="Q71" s="23">
        <v>4795139</v>
      </c>
      <c r="R71" s="79">
        <v>0</v>
      </c>
      <c r="S71" s="11">
        <v>4795139</v>
      </c>
      <c r="T71" s="11">
        <v>4795139</v>
      </c>
      <c r="U71" s="31">
        <v>0</v>
      </c>
      <c r="V71" s="12">
        <v>0</v>
      </c>
      <c r="W71" s="26">
        <v>4795139</v>
      </c>
      <c r="X71" s="26">
        <v>4795139</v>
      </c>
      <c r="Y71" s="31">
        <v>0</v>
      </c>
      <c r="Z71" s="12">
        <v>0</v>
      </c>
      <c r="AA71" s="47">
        <v>4795139</v>
      </c>
      <c r="AB71" s="47">
        <v>4795139</v>
      </c>
      <c r="AC71" s="31">
        <v>0</v>
      </c>
      <c r="AD71" s="12">
        <v>0</v>
      </c>
      <c r="AE71" s="55">
        <v>4795139</v>
      </c>
      <c r="AF71" s="47">
        <v>4795139</v>
      </c>
      <c r="AG71" s="31">
        <v>0</v>
      </c>
      <c r="AH71" s="34">
        <v>0</v>
      </c>
      <c r="AI71" s="47">
        <v>4795139</v>
      </c>
      <c r="AJ71" s="47">
        <v>4795139</v>
      </c>
      <c r="AK71" s="47">
        <v>4795139</v>
      </c>
      <c r="AL71" s="47">
        <v>4795139</v>
      </c>
      <c r="AM71" s="31">
        <v>0</v>
      </c>
      <c r="AN71" s="12">
        <v>0</v>
      </c>
      <c r="AO71" s="55">
        <v>4795139</v>
      </c>
      <c r="AP71" s="47">
        <v>4795139</v>
      </c>
      <c r="AQ71" s="47">
        <v>4795139</v>
      </c>
      <c r="AR71" s="47">
        <v>4795139</v>
      </c>
      <c r="AS71" s="31">
        <f>AO71/AK71-1</f>
        <v>0</v>
      </c>
      <c r="AT71" s="53">
        <f>AP71/AO71-1</f>
        <v>0</v>
      </c>
      <c r="AU71" s="55">
        <v>4795139</v>
      </c>
      <c r="AV71" s="47">
        <v>4795139</v>
      </c>
      <c r="AW71" s="47">
        <v>4795139</v>
      </c>
      <c r="AX71" s="31">
        <f>AU71/AQ71-1</f>
        <v>0</v>
      </c>
      <c r="AY71" s="53">
        <f>AR71/AU71-1</f>
        <v>0</v>
      </c>
      <c r="AZ71" s="55">
        <v>4795139</v>
      </c>
      <c r="BA71" s="47">
        <v>4795139</v>
      </c>
      <c r="BB71" s="47">
        <v>4795139</v>
      </c>
      <c r="BC71" s="47">
        <v>4795139</v>
      </c>
      <c r="BD71" s="31">
        <f>AZ71/AV71-1</f>
        <v>0</v>
      </c>
      <c r="BE71" s="31">
        <f>BA71/AZ71-1</f>
        <v>0</v>
      </c>
      <c r="BF71" s="55">
        <v>4795139</v>
      </c>
      <c r="BG71" s="47">
        <v>4795139</v>
      </c>
      <c r="BH71" s="47">
        <v>4795139</v>
      </c>
      <c r="BI71" s="31">
        <f>BF71/BB71-1</f>
        <v>0</v>
      </c>
      <c r="BJ71" s="31">
        <f>BG71/BF71-1</f>
        <v>0</v>
      </c>
      <c r="BK71" s="55">
        <v>4795139</v>
      </c>
      <c r="BL71" s="542"/>
      <c r="BM71" s="542"/>
      <c r="BN71" s="51">
        <v>4795139</v>
      </c>
      <c r="BO71" s="51">
        <v>4795139</v>
      </c>
      <c r="BP71" s="51">
        <v>4795139</v>
      </c>
      <c r="BQ71" s="51">
        <v>4795139</v>
      </c>
      <c r="BR71" s="31">
        <f>IFERROR(BK71/BG71-1,"N/A")</f>
        <v>0</v>
      </c>
      <c r="BS71" s="609">
        <f>IFERROR(BP71/BK71-1,"N/A")</f>
        <v>0</v>
      </c>
      <c r="BT71" s="55">
        <v>4795139</v>
      </c>
      <c r="BU71" s="542"/>
      <c r="BV71" s="542"/>
      <c r="BW71" s="542"/>
      <c r="BX71" s="542"/>
      <c r="BY71" s="542"/>
      <c r="BZ71" s="542"/>
      <c r="CA71" s="31">
        <f>IFERROR(BT71/BP71-1,"N/A")</f>
        <v>0</v>
      </c>
      <c r="CB71" s="609">
        <f>IFERROR(BY71/BT71-1,"N/A")</f>
        <v>-1</v>
      </c>
      <c r="CC71" s="21"/>
      <c r="CD71" s="112"/>
      <c r="CE71" s="27"/>
    </row>
    <row r="72" spans="1:83" ht="53.25" customHeight="1">
      <c r="A72" s="2" t="str">
        <f t="shared" si="1"/>
        <v/>
      </c>
      <c r="C72" s="41" t="s">
        <v>45</v>
      </c>
      <c r="D72" s="15" t="s">
        <v>301</v>
      </c>
      <c r="E72" s="15">
        <v>292</v>
      </c>
      <c r="F72" s="15">
        <v>10378</v>
      </c>
      <c r="G72" s="28"/>
      <c r="H72" s="103" t="s">
        <v>302</v>
      </c>
      <c r="I72" s="16"/>
      <c r="J72" s="84"/>
      <c r="K72" s="78"/>
      <c r="L72" s="85"/>
      <c r="M72" s="86"/>
      <c r="N72" s="23"/>
      <c r="O72" s="79"/>
      <c r="P72" s="23"/>
      <c r="Q72" s="23"/>
      <c r="R72" s="79"/>
      <c r="S72" s="11"/>
      <c r="T72" s="11"/>
      <c r="U72" s="31"/>
      <c r="V72" s="12"/>
      <c r="W72" s="26"/>
      <c r="X72" s="26"/>
      <c r="Y72" s="31"/>
      <c r="Z72" s="12"/>
      <c r="AA72" s="47">
        <v>2853625</v>
      </c>
      <c r="AB72" s="47">
        <v>2853625</v>
      </c>
      <c r="AC72" s="31"/>
      <c r="AD72" s="12"/>
      <c r="AE72" s="55">
        <v>2853625</v>
      </c>
      <c r="AF72" s="47">
        <v>2853625</v>
      </c>
      <c r="AG72" s="31"/>
      <c r="AH72" s="34"/>
      <c r="AI72" s="47">
        <v>2853625</v>
      </c>
      <c r="AJ72" s="47">
        <v>2853625</v>
      </c>
      <c r="AK72" s="47">
        <v>2853625</v>
      </c>
      <c r="AL72" s="47">
        <v>2853625</v>
      </c>
      <c r="AM72" s="31"/>
      <c r="AN72" s="12"/>
      <c r="AO72" s="55">
        <v>2853625</v>
      </c>
      <c r="AP72" s="47">
        <v>2853625</v>
      </c>
      <c r="AQ72" s="47">
        <v>2853625</v>
      </c>
      <c r="AR72" s="47">
        <v>2853625</v>
      </c>
      <c r="AS72" s="31"/>
      <c r="AT72" s="34"/>
      <c r="AU72" s="55">
        <v>2853625</v>
      </c>
      <c r="AV72" s="47">
        <v>2853625</v>
      </c>
      <c r="AW72" s="47">
        <v>2853625</v>
      </c>
      <c r="AX72" s="31"/>
      <c r="AY72" s="34"/>
      <c r="AZ72" s="55">
        <v>2853625</v>
      </c>
      <c r="BA72" s="47">
        <v>2853625</v>
      </c>
      <c r="BB72" s="47">
        <v>2853625</v>
      </c>
      <c r="BC72" s="47">
        <v>2853625</v>
      </c>
      <c r="BD72" s="31"/>
      <c r="BE72" s="12"/>
      <c r="BF72" s="55">
        <v>2853625</v>
      </c>
      <c r="BG72" s="47">
        <v>2853625</v>
      </c>
      <c r="BH72" s="47">
        <v>2853625</v>
      </c>
      <c r="BI72" s="31"/>
      <c r="BJ72" s="31"/>
      <c r="BK72" s="55">
        <v>2853625</v>
      </c>
      <c r="BL72" s="542"/>
      <c r="BM72" s="542"/>
      <c r="BN72" s="51">
        <v>2853625</v>
      </c>
      <c r="BO72" s="51">
        <v>2853625</v>
      </c>
      <c r="BP72" s="51">
        <v>2853625</v>
      </c>
      <c r="BQ72" s="51">
        <v>2853625</v>
      </c>
      <c r="BR72" s="31"/>
      <c r="BS72" s="53"/>
      <c r="BT72" s="55">
        <v>2853625</v>
      </c>
      <c r="BU72" s="542"/>
      <c r="BV72" s="542"/>
      <c r="BW72" s="542"/>
      <c r="BX72" s="542"/>
      <c r="BY72" s="542"/>
      <c r="BZ72" s="542"/>
      <c r="CA72" s="31"/>
      <c r="CB72" s="53"/>
      <c r="CC72" s="21"/>
      <c r="CD72" s="112"/>
      <c r="CE72" s="27"/>
    </row>
    <row r="73" spans="1:83" ht="53.25" customHeight="1">
      <c r="A73" s="2" t="str">
        <f t="shared" si="1"/>
        <v/>
      </c>
      <c r="C73" s="41" t="s">
        <v>45</v>
      </c>
      <c r="D73" s="15" t="s">
        <v>301</v>
      </c>
      <c r="E73" s="15">
        <v>297</v>
      </c>
      <c r="F73" s="15">
        <v>10383</v>
      </c>
      <c r="G73" s="28"/>
      <c r="H73" s="103" t="s">
        <v>300</v>
      </c>
      <c r="I73" s="16"/>
      <c r="J73" s="84"/>
      <c r="K73" s="78"/>
      <c r="L73" s="85"/>
      <c r="M73" s="86"/>
      <c r="N73" s="23"/>
      <c r="O73" s="79"/>
      <c r="P73" s="23"/>
      <c r="Q73" s="23"/>
      <c r="R73" s="79"/>
      <c r="S73" s="11"/>
      <c r="T73" s="11"/>
      <c r="U73" s="31"/>
      <c r="V73" s="12"/>
      <c r="W73" s="26"/>
      <c r="X73" s="26"/>
      <c r="Y73" s="31"/>
      <c r="Z73" s="12"/>
      <c r="AA73" s="47">
        <v>1941514</v>
      </c>
      <c r="AB73" s="47">
        <v>1941514</v>
      </c>
      <c r="AC73" s="31"/>
      <c r="AD73" s="12"/>
      <c r="AE73" s="55">
        <v>1941514</v>
      </c>
      <c r="AF73" s="47">
        <v>1941514</v>
      </c>
      <c r="AG73" s="31"/>
      <c r="AH73" s="34"/>
      <c r="AI73" s="47">
        <v>1941514</v>
      </c>
      <c r="AJ73" s="47">
        <v>1941514</v>
      </c>
      <c r="AK73" s="47">
        <v>1941514</v>
      </c>
      <c r="AL73" s="47">
        <v>1941514</v>
      </c>
      <c r="AM73" s="31"/>
      <c r="AN73" s="12"/>
      <c r="AO73" s="55">
        <v>1941514</v>
      </c>
      <c r="AP73" s="47">
        <v>1941514</v>
      </c>
      <c r="AQ73" s="47">
        <v>1941514</v>
      </c>
      <c r="AR73" s="47">
        <v>1941514</v>
      </c>
      <c r="AS73" s="31"/>
      <c r="AT73" s="34"/>
      <c r="AU73" s="55">
        <v>1941514</v>
      </c>
      <c r="AV73" s="47">
        <v>1941514</v>
      </c>
      <c r="AW73" s="47">
        <v>1941514</v>
      </c>
      <c r="AX73" s="31"/>
      <c r="AY73" s="34"/>
      <c r="AZ73" s="55">
        <v>1941514</v>
      </c>
      <c r="BA73" s="47">
        <v>1941514</v>
      </c>
      <c r="BB73" s="47">
        <v>1941514</v>
      </c>
      <c r="BC73" s="47">
        <v>1941514</v>
      </c>
      <c r="BD73" s="31"/>
      <c r="BE73" s="12"/>
      <c r="BF73" s="55">
        <v>1941514</v>
      </c>
      <c r="BG73" s="47">
        <v>1941514</v>
      </c>
      <c r="BH73" s="47">
        <v>1941514</v>
      </c>
      <c r="BI73" s="31"/>
      <c r="BJ73" s="31"/>
      <c r="BK73" s="55">
        <v>1941514</v>
      </c>
      <c r="BL73" s="542"/>
      <c r="BM73" s="542"/>
      <c r="BN73" s="51">
        <v>1941514</v>
      </c>
      <c r="BO73" s="51">
        <v>1941514</v>
      </c>
      <c r="BP73" s="51">
        <v>1941514</v>
      </c>
      <c r="BQ73" s="51">
        <v>1941514</v>
      </c>
      <c r="BR73" s="31"/>
      <c r="BS73" s="53"/>
      <c r="BT73" s="55">
        <v>1941514</v>
      </c>
      <c r="BU73" s="542"/>
      <c r="BV73" s="542"/>
      <c r="BW73" s="542"/>
      <c r="BX73" s="542"/>
      <c r="BY73" s="542"/>
      <c r="BZ73" s="542"/>
      <c r="CA73" s="31"/>
      <c r="CB73" s="53"/>
      <c r="CC73" s="21"/>
      <c r="CD73" s="112"/>
      <c r="CE73" s="27"/>
    </row>
    <row r="74" spans="1:83" ht="38.25">
      <c r="A74" s="2" t="str">
        <f t="shared" si="1"/>
        <v>TP2008026</v>
      </c>
      <c r="B74" s="311" t="s">
        <v>634</v>
      </c>
      <c r="C74" s="42" t="s">
        <v>41</v>
      </c>
      <c r="D74" s="4" t="s">
        <v>296</v>
      </c>
      <c r="E74" s="4" t="s">
        <v>43</v>
      </c>
      <c r="F74" s="4" t="s">
        <v>43</v>
      </c>
      <c r="G74" s="28">
        <v>40330</v>
      </c>
      <c r="H74" s="103" t="s">
        <v>299</v>
      </c>
      <c r="I74" s="16" t="s">
        <v>82</v>
      </c>
      <c r="J74" s="84">
        <v>0</v>
      </c>
      <c r="K74" s="78">
        <v>5473000</v>
      </c>
      <c r="L74" s="85" t="s">
        <v>82</v>
      </c>
      <c r="M74" s="86">
        <v>5250739</v>
      </c>
      <c r="N74" s="23">
        <v>5250739</v>
      </c>
      <c r="O74" s="79">
        <v>4.2329470194576446E-2</v>
      </c>
      <c r="P74" s="23">
        <v>5250739</v>
      </c>
      <c r="Q74" s="23">
        <v>5250739</v>
      </c>
      <c r="R74" s="79">
        <v>0</v>
      </c>
      <c r="S74" s="11">
        <v>5250739</v>
      </c>
      <c r="T74" s="11">
        <v>5250739</v>
      </c>
      <c r="U74" s="31">
        <v>0</v>
      </c>
      <c r="V74" s="12">
        <v>0</v>
      </c>
      <c r="W74" s="26">
        <v>5250739</v>
      </c>
      <c r="X74" s="26">
        <v>5250739</v>
      </c>
      <c r="Y74" s="31">
        <v>0</v>
      </c>
      <c r="Z74" s="12">
        <v>0</v>
      </c>
      <c r="AA74" s="47">
        <v>5250739</v>
      </c>
      <c r="AB74" s="47">
        <v>5250739</v>
      </c>
      <c r="AC74" s="31">
        <v>0</v>
      </c>
      <c r="AD74" s="12">
        <v>0</v>
      </c>
      <c r="AE74" s="55">
        <v>5250739</v>
      </c>
      <c r="AF74" s="47">
        <v>5250739</v>
      </c>
      <c r="AG74" s="31">
        <v>0</v>
      </c>
      <c r="AH74" s="34">
        <v>0</v>
      </c>
      <c r="AI74" s="47">
        <v>5250739</v>
      </c>
      <c r="AJ74" s="47">
        <v>5250739</v>
      </c>
      <c r="AK74" s="47">
        <v>5250739</v>
      </c>
      <c r="AL74" s="47">
        <v>5250739</v>
      </c>
      <c r="AM74" s="31">
        <v>0</v>
      </c>
      <c r="AN74" s="12">
        <v>0</v>
      </c>
      <c r="AO74" s="55">
        <v>5250739</v>
      </c>
      <c r="AP74" s="47">
        <v>5250739</v>
      </c>
      <c r="AQ74" s="47">
        <v>5250739</v>
      </c>
      <c r="AR74" s="47">
        <v>5250739</v>
      </c>
      <c r="AS74" s="31">
        <f>AO74/AK74-1</f>
        <v>0</v>
      </c>
      <c r="AT74" s="53">
        <f>AP74/AO74-1</f>
        <v>0</v>
      </c>
      <c r="AU74" s="55">
        <v>5250739</v>
      </c>
      <c r="AV74" s="47">
        <v>5250739</v>
      </c>
      <c r="AW74" s="47">
        <v>5250739</v>
      </c>
      <c r="AX74" s="31">
        <f>AU74/AQ74-1</f>
        <v>0</v>
      </c>
      <c r="AY74" s="53">
        <f>AR74/AU74-1</f>
        <v>0</v>
      </c>
      <c r="AZ74" s="55">
        <v>5250739</v>
      </c>
      <c r="BA74" s="47">
        <v>5250739</v>
      </c>
      <c r="BB74" s="47">
        <v>5250739</v>
      </c>
      <c r="BC74" s="47">
        <v>5250739</v>
      </c>
      <c r="BD74" s="31">
        <f>AZ74/AV74-1</f>
        <v>0</v>
      </c>
      <c r="BE74" s="31">
        <f>BA74/AZ74-1</f>
        <v>0</v>
      </c>
      <c r="BF74" s="55">
        <v>5250739</v>
      </c>
      <c r="BG74" s="47">
        <v>5250739</v>
      </c>
      <c r="BH74" s="47">
        <v>5250739</v>
      </c>
      <c r="BI74" s="31">
        <f>BF74/BB74-1</f>
        <v>0</v>
      </c>
      <c r="BJ74" s="31">
        <f>BG74/BF74-1</f>
        <v>0</v>
      </c>
      <c r="BK74" s="55">
        <v>5250739</v>
      </c>
      <c r="BL74" s="542"/>
      <c r="BM74" s="542"/>
      <c r="BN74" s="51">
        <v>5250739</v>
      </c>
      <c r="BO74" s="51">
        <v>5250739</v>
      </c>
      <c r="BP74" s="51">
        <v>5250739</v>
      </c>
      <c r="BQ74" s="51">
        <v>5250739</v>
      </c>
      <c r="BR74" s="31">
        <f>IFERROR(BK74/BG74-1,"N/A")</f>
        <v>0</v>
      </c>
      <c r="BS74" s="609">
        <f>IFERROR(BP74/BK74-1,"N/A")</f>
        <v>0</v>
      </c>
      <c r="BT74" s="55">
        <v>5250739</v>
      </c>
      <c r="BU74" s="542"/>
      <c r="BV74" s="542"/>
      <c r="BW74" s="542"/>
      <c r="BX74" s="542"/>
      <c r="BY74" s="542"/>
      <c r="BZ74" s="542"/>
      <c r="CA74" s="31">
        <f>IFERROR(BT74/BP74-1,"N/A")</f>
        <v>0</v>
      </c>
      <c r="CB74" s="609">
        <f>IFERROR(BY74/BT74-1,"N/A")</f>
        <v>-1</v>
      </c>
      <c r="CC74" s="21"/>
      <c r="CD74" s="112"/>
      <c r="CE74" s="27"/>
    </row>
    <row r="75" spans="1:83" ht="39" customHeight="1">
      <c r="A75" s="2" t="str">
        <f t="shared" si="1"/>
        <v/>
      </c>
      <c r="C75" s="41" t="s">
        <v>45</v>
      </c>
      <c r="D75" s="24" t="s">
        <v>296</v>
      </c>
      <c r="E75" s="24">
        <v>296</v>
      </c>
      <c r="F75" s="24">
        <v>10382</v>
      </c>
      <c r="G75" s="28"/>
      <c r="H75" s="103" t="s">
        <v>298</v>
      </c>
      <c r="I75" s="16"/>
      <c r="J75" s="84"/>
      <c r="K75" s="78"/>
      <c r="L75" s="85"/>
      <c r="M75" s="86"/>
      <c r="N75" s="23"/>
      <c r="O75" s="79"/>
      <c r="P75" s="23"/>
      <c r="Q75" s="23"/>
      <c r="R75" s="79"/>
      <c r="S75" s="11"/>
      <c r="T75" s="11"/>
      <c r="U75" s="31"/>
      <c r="V75" s="12"/>
      <c r="W75" s="26"/>
      <c r="X75" s="26"/>
      <c r="Y75" s="31"/>
      <c r="Z75" s="12"/>
      <c r="AA75" s="47">
        <v>4984285</v>
      </c>
      <c r="AB75" s="47">
        <v>4984285</v>
      </c>
      <c r="AC75" s="31"/>
      <c r="AD75" s="12"/>
      <c r="AE75" s="55">
        <v>4984285</v>
      </c>
      <c r="AF75" s="47">
        <v>4984285</v>
      </c>
      <c r="AG75" s="31"/>
      <c r="AH75" s="34"/>
      <c r="AI75" s="47">
        <v>4984285</v>
      </c>
      <c r="AJ75" s="47">
        <v>4984285</v>
      </c>
      <c r="AK75" s="47">
        <v>4984285</v>
      </c>
      <c r="AL75" s="47">
        <v>4984285</v>
      </c>
      <c r="AM75" s="31"/>
      <c r="AN75" s="12"/>
      <c r="AO75" s="55">
        <v>4984285</v>
      </c>
      <c r="AP75" s="47">
        <v>4984285</v>
      </c>
      <c r="AQ75" s="47">
        <v>4984285</v>
      </c>
      <c r="AR75" s="47">
        <v>4984285</v>
      </c>
      <c r="AS75" s="31"/>
      <c r="AT75" s="34"/>
      <c r="AU75" s="55">
        <v>4984285</v>
      </c>
      <c r="AV75" s="47">
        <v>4984285</v>
      </c>
      <c r="AW75" s="47">
        <v>4984285</v>
      </c>
      <c r="AX75" s="31"/>
      <c r="AY75" s="34"/>
      <c r="AZ75" s="55">
        <v>4984285</v>
      </c>
      <c r="BA75" s="47">
        <v>4984285</v>
      </c>
      <c r="BB75" s="47">
        <v>4984285</v>
      </c>
      <c r="BC75" s="47">
        <v>4984285</v>
      </c>
      <c r="BD75" s="31"/>
      <c r="BE75" s="12"/>
      <c r="BF75" s="55">
        <v>4984285</v>
      </c>
      <c r="BG75" s="47">
        <v>4984285</v>
      </c>
      <c r="BH75" s="47">
        <v>4984285</v>
      </c>
      <c r="BI75" s="31"/>
      <c r="BJ75" s="31"/>
      <c r="BK75" s="55">
        <v>4984285</v>
      </c>
      <c r="BL75" s="542"/>
      <c r="BM75" s="542"/>
      <c r="BN75" s="51">
        <v>4984285</v>
      </c>
      <c r="BO75" s="51">
        <v>4984285</v>
      </c>
      <c r="BP75" s="51">
        <v>4984285</v>
      </c>
      <c r="BQ75" s="51">
        <v>4984285</v>
      </c>
      <c r="BR75" s="31"/>
      <c r="BS75" s="53"/>
      <c r="BT75" s="55">
        <v>4984285</v>
      </c>
      <c r="BU75" s="542"/>
      <c r="BV75" s="542"/>
      <c r="BW75" s="542"/>
      <c r="BX75" s="542"/>
      <c r="BY75" s="542"/>
      <c r="BZ75" s="542"/>
      <c r="CA75" s="31"/>
      <c r="CB75" s="53"/>
      <c r="CC75" s="21"/>
      <c r="CD75" s="112"/>
      <c r="CE75" s="27"/>
    </row>
    <row r="76" spans="1:83" ht="25.5">
      <c r="A76" s="2" t="str">
        <f t="shared" si="1"/>
        <v/>
      </c>
      <c r="C76" s="41" t="s">
        <v>45</v>
      </c>
      <c r="D76" s="24" t="s">
        <v>296</v>
      </c>
      <c r="E76" s="24">
        <v>348</v>
      </c>
      <c r="F76" s="24">
        <v>10445</v>
      </c>
      <c r="G76" s="28"/>
      <c r="H76" s="103" t="s">
        <v>297</v>
      </c>
      <c r="I76" s="16"/>
      <c r="J76" s="84"/>
      <c r="K76" s="78"/>
      <c r="L76" s="85"/>
      <c r="M76" s="86"/>
      <c r="N76" s="23"/>
      <c r="O76" s="79"/>
      <c r="P76" s="23"/>
      <c r="Q76" s="23"/>
      <c r="R76" s="79"/>
      <c r="S76" s="11"/>
      <c r="T76" s="11"/>
      <c r="U76" s="31"/>
      <c r="V76" s="12"/>
      <c r="W76" s="26"/>
      <c r="X76" s="26"/>
      <c r="Y76" s="31"/>
      <c r="Z76" s="12"/>
      <c r="AA76" s="47">
        <v>266454</v>
      </c>
      <c r="AB76" s="47">
        <v>266454</v>
      </c>
      <c r="AC76" s="31"/>
      <c r="AD76" s="12"/>
      <c r="AE76" s="55">
        <v>266454</v>
      </c>
      <c r="AF76" s="47">
        <v>266454</v>
      </c>
      <c r="AG76" s="31"/>
      <c r="AH76" s="34"/>
      <c r="AI76" s="47">
        <v>266454</v>
      </c>
      <c r="AJ76" s="47">
        <v>266454</v>
      </c>
      <c r="AK76" s="47">
        <v>266454</v>
      </c>
      <c r="AL76" s="47">
        <v>266454</v>
      </c>
      <c r="AM76" s="31"/>
      <c r="AN76" s="12"/>
      <c r="AO76" s="55">
        <v>266454</v>
      </c>
      <c r="AP76" s="47">
        <v>266454</v>
      </c>
      <c r="AQ76" s="47">
        <v>266454</v>
      </c>
      <c r="AR76" s="47">
        <v>266454</v>
      </c>
      <c r="AS76" s="31"/>
      <c r="AT76" s="34"/>
      <c r="AU76" s="55">
        <v>266454</v>
      </c>
      <c r="AV76" s="47">
        <v>266454</v>
      </c>
      <c r="AW76" s="47">
        <v>266454</v>
      </c>
      <c r="AX76" s="31"/>
      <c r="AY76" s="34"/>
      <c r="AZ76" s="55">
        <v>266454</v>
      </c>
      <c r="BA76" s="47">
        <v>266454</v>
      </c>
      <c r="BB76" s="47">
        <v>266454</v>
      </c>
      <c r="BC76" s="47">
        <v>266454</v>
      </c>
      <c r="BD76" s="31"/>
      <c r="BE76" s="12"/>
      <c r="BF76" s="55">
        <v>266454</v>
      </c>
      <c r="BG76" s="47">
        <v>266454</v>
      </c>
      <c r="BH76" s="47">
        <v>266454</v>
      </c>
      <c r="BI76" s="31"/>
      <c r="BJ76" s="31"/>
      <c r="BK76" s="55">
        <v>266454</v>
      </c>
      <c r="BL76" s="542"/>
      <c r="BM76" s="542"/>
      <c r="BN76" s="51">
        <v>266454</v>
      </c>
      <c r="BO76" s="51">
        <v>266454</v>
      </c>
      <c r="BP76" s="51">
        <v>266454</v>
      </c>
      <c r="BQ76" s="51">
        <v>266454</v>
      </c>
      <c r="BR76" s="31"/>
      <c r="BS76" s="53"/>
      <c r="BT76" s="55">
        <v>266454</v>
      </c>
      <c r="BU76" s="542"/>
      <c r="BV76" s="542"/>
      <c r="BW76" s="542"/>
      <c r="BX76" s="542"/>
      <c r="BY76" s="542"/>
      <c r="BZ76" s="542"/>
      <c r="CA76" s="31"/>
      <c r="CB76" s="53"/>
      <c r="CC76" s="21"/>
      <c r="CD76" s="112"/>
      <c r="CE76" s="27"/>
    </row>
    <row r="77" spans="1:83">
      <c r="A77" s="2" t="str">
        <f t="shared" si="1"/>
        <v/>
      </c>
      <c r="C77" s="41" t="s">
        <v>45</v>
      </c>
      <c r="D77" s="24" t="s">
        <v>296</v>
      </c>
      <c r="E77" s="24">
        <v>30149</v>
      </c>
      <c r="F77" s="24">
        <v>50157</v>
      </c>
      <c r="G77" s="28"/>
      <c r="H77" s="103" t="s">
        <v>295</v>
      </c>
      <c r="I77" s="16"/>
      <c r="J77" s="84"/>
      <c r="K77" s="78"/>
      <c r="L77" s="85"/>
      <c r="M77" s="86"/>
      <c r="N77" s="23"/>
      <c r="O77" s="79"/>
      <c r="P77" s="23"/>
      <c r="Q77" s="23"/>
      <c r="R77" s="79"/>
      <c r="S77" s="11"/>
      <c r="T77" s="11"/>
      <c r="U77" s="31"/>
      <c r="V77" s="12"/>
      <c r="W77" s="26"/>
      <c r="X77" s="26"/>
      <c r="Y77" s="31"/>
      <c r="Z77" s="12"/>
      <c r="AA77" s="47">
        <v>0</v>
      </c>
      <c r="AB77" s="47">
        <v>0</v>
      </c>
      <c r="AC77" s="31"/>
      <c r="AD77" s="12"/>
      <c r="AE77" s="55">
        <v>0</v>
      </c>
      <c r="AF77" s="47">
        <v>0</v>
      </c>
      <c r="AG77" s="31"/>
      <c r="AH77" s="34"/>
      <c r="AI77" s="47">
        <v>0</v>
      </c>
      <c r="AJ77" s="47">
        <v>0</v>
      </c>
      <c r="AK77" s="47">
        <v>0</v>
      </c>
      <c r="AL77" s="47">
        <v>0</v>
      </c>
      <c r="AM77" s="31"/>
      <c r="AN77" s="12"/>
      <c r="AO77" s="55">
        <v>0</v>
      </c>
      <c r="AP77" s="47">
        <v>0</v>
      </c>
      <c r="AQ77" s="47">
        <v>0</v>
      </c>
      <c r="AR77" s="47">
        <v>0</v>
      </c>
      <c r="AS77" s="31"/>
      <c r="AT77" s="34"/>
      <c r="AU77" s="55">
        <v>0</v>
      </c>
      <c r="AV77" s="47">
        <v>0</v>
      </c>
      <c r="AW77" s="47">
        <v>0</v>
      </c>
      <c r="AX77" s="31"/>
      <c r="AY77" s="34"/>
      <c r="AZ77" s="55">
        <v>0</v>
      </c>
      <c r="BA77" s="47">
        <v>0</v>
      </c>
      <c r="BB77" s="47">
        <v>0</v>
      </c>
      <c r="BC77" s="47">
        <v>0</v>
      </c>
      <c r="BD77" s="31"/>
      <c r="BE77" s="12"/>
      <c r="BF77" s="55">
        <v>0</v>
      </c>
      <c r="BG77" s="47">
        <v>0</v>
      </c>
      <c r="BH77" s="47">
        <v>0</v>
      </c>
      <c r="BI77" s="31"/>
      <c r="BJ77" s="31"/>
      <c r="BK77" s="55">
        <v>0</v>
      </c>
      <c r="BL77" s="542"/>
      <c r="BM77" s="542"/>
      <c r="BN77" s="51">
        <v>0</v>
      </c>
      <c r="BO77" s="51">
        <v>0</v>
      </c>
      <c r="BP77" s="51">
        <v>0</v>
      </c>
      <c r="BQ77" s="51">
        <v>0</v>
      </c>
      <c r="BR77" s="31"/>
      <c r="BS77" s="53"/>
      <c r="BT77" s="55">
        <v>0</v>
      </c>
      <c r="BU77" s="542"/>
      <c r="BV77" s="542"/>
      <c r="BW77" s="542"/>
      <c r="BX77" s="542"/>
      <c r="BY77" s="542"/>
      <c r="BZ77" s="542"/>
      <c r="CA77" s="31"/>
      <c r="CB77" s="53"/>
      <c r="CC77" s="21"/>
      <c r="CD77" s="112"/>
      <c r="CE77" s="27"/>
    </row>
    <row r="78" spans="1:83" ht="22.5">
      <c r="A78" s="2" t="str">
        <f t="shared" si="1"/>
        <v>?</v>
      </c>
      <c r="B78" s="311" t="s">
        <v>838</v>
      </c>
      <c r="C78" s="410" t="s">
        <v>67</v>
      </c>
      <c r="D78" s="4" t="s">
        <v>293</v>
      </c>
      <c r="E78" s="4" t="s">
        <v>43</v>
      </c>
      <c r="F78" s="4" t="s">
        <v>43</v>
      </c>
      <c r="G78" s="28">
        <v>40513</v>
      </c>
      <c r="H78" s="103" t="s">
        <v>294</v>
      </c>
      <c r="I78" s="16" t="s">
        <v>82</v>
      </c>
      <c r="J78" s="84">
        <v>0</v>
      </c>
      <c r="K78" s="78">
        <v>91500</v>
      </c>
      <c r="L78" s="85" t="s">
        <v>82</v>
      </c>
      <c r="M78" s="86">
        <v>88842</v>
      </c>
      <c r="N78" s="23">
        <v>88842</v>
      </c>
      <c r="O78" s="79">
        <v>2.9918281893698939E-2</v>
      </c>
      <c r="P78" s="23">
        <v>88842</v>
      </c>
      <c r="Q78" s="23">
        <v>88842</v>
      </c>
      <c r="R78" s="79">
        <v>0</v>
      </c>
      <c r="S78" s="11">
        <v>88842</v>
      </c>
      <c r="T78" s="11">
        <v>88842</v>
      </c>
      <c r="U78" s="31">
        <v>0</v>
      </c>
      <c r="V78" s="12">
        <v>0</v>
      </c>
      <c r="W78" s="26">
        <v>88842</v>
      </c>
      <c r="X78" s="26">
        <v>88842</v>
      </c>
      <c r="Y78" s="31">
        <v>0</v>
      </c>
      <c r="Z78" s="12">
        <v>0</v>
      </c>
      <c r="AA78" s="47">
        <v>88842</v>
      </c>
      <c r="AB78" s="47">
        <v>88842</v>
      </c>
      <c r="AC78" s="31">
        <v>0</v>
      </c>
      <c r="AD78" s="12">
        <v>0</v>
      </c>
      <c r="AE78" s="55">
        <v>88842</v>
      </c>
      <c r="AF78" s="47">
        <v>88842</v>
      </c>
      <c r="AG78" s="31">
        <v>0</v>
      </c>
      <c r="AH78" s="34">
        <v>0</v>
      </c>
      <c r="AI78" s="47">
        <v>88842</v>
      </c>
      <c r="AJ78" s="47">
        <v>88842</v>
      </c>
      <c r="AK78" s="47">
        <v>88842</v>
      </c>
      <c r="AL78" s="47">
        <v>88842</v>
      </c>
      <c r="AM78" s="31">
        <v>0</v>
      </c>
      <c r="AN78" s="12">
        <v>0</v>
      </c>
      <c r="AO78" s="55">
        <v>88842</v>
      </c>
      <c r="AP78" s="47">
        <v>88842</v>
      </c>
      <c r="AQ78" s="47">
        <v>88842</v>
      </c>
      <c r="AR78" s="47">
        <v>88842</v>
      </c>
      <c r="AS78" s="31">
        <f>AO78/AK78-1</f>
        <v>0</v>
      </c>
      <c r="AT78" s="53">
        <f>AP78/AO78-1</f>
        <v>0</v>
      </c>
      <c r="AU78" s="55">
        <v>88842</v>
      </c>
      <c r="AV78" s="47">
        <v>88842</v>
      </c>
      <c r="AW78" s="47">
        <v>88842</v>
      </c>
      <c r="AX78" s="31">
        <f>AU78/AQ78-1</f>
        <v>0</v>
      </c>
      <c r="AY78" s="53">
        <f>AR78/AU78-1</f>
        <v>0</v>
      </c>
      <c r="AZ78" s="55">
        <v>88842</v>
      </c>
      <c r="BA78" s="47">
        <v>88842</v>
      </c>
      <c r="BB78" s="47">
        <v>88842</v>
      </c>
      <c r="BC78" s="47">
        <v>88842</v>
      </c>
      <c r="BD78" s="31">
        <f>AZ78/AV78-1</f>
        <v>0</v>
      </c>
      <c r="BE78" s="31">
        <f>BA78/AZ78-1</f>
        <v>0</v>
      </c>
      <c r="BF78" s="55">
        <v>88842</v>
      </c>
      <c r="BG78" s="47">
        <v>88842</v>
      </c>
      <c r="BH78" s="47">
        <v>88842</v>
      </c>
      <c r="BI78" s="31">
        <f>BF78/BB78-1</f>
        <v>0</v>
      </c>
      <c r="BJ78" s="31">
        <f>BG78/BF78-1</f>
        <v>0</v>
      </c>
      <c r="BK78" s="55">
        <v>88842</v>
      </c>
      <c r="BL78" s="542"/>
      <c r="BM78" s="542"/>
      <c r="BN78" s="51">
        <v>88842</v>
      </c>
      <c r="BO78" s="51">
        <v>88842</v>
      </c>
      <c r="BP78" s="51">
        <v>88842</v>
      </c>
      <c r="BQ78" s="51">
        <v>88842</v>
      </c>
      <c r="BR78" s="31">
        <f>IFERROR(BK78/BG78-1,"N/A")</f>
        <v>0</v>
      </c>
      <c r="BS78" s="609">
        <f>IFERROR(BP78/BK78-1,"N/A")</f>
        <v>0</v>
      </c>
      <c r="BT78" s="55">
        <v>88842</v>
      </c>
      <c r="BU78" s="542"/>
      <c r="BV78" s="542"/>
      <c r="BW78" s="542"/>
      <c r="BX78" s="542"/>
      <c r="BY78" s="542"/>
      <c r="BZ78" s="542"/>
      <c r="CA78" s="31">
        <f>IFERROR(BT78/BP78-1,"N/A")</f>
        <v>0</v>
      </c>
      <c r="CB78" s="609">
        <f>IFERROR(BY78/BT78-1,"N/A")</f>
        <v>-1</v>
      </c>
      <c r="CC78" s="21"/>
      <c r="CD78" s="114" t="s">
        <v>70</v>
      </c>
      <c r="CE78" s="27"/>
    </row>
    <row r="79" spans="1:83" ht="38.25">
      <c r="A79" s="2" t="str">
        <f t="shared" si="1"/>
        <v/>
      </c>
      <c r="C79" s="410" t="s">
        <v>45</v>
      </c>
      <c r="D79" s="24" t="s">
        <v>293</v>
      </c>
      <c r="E79" s="24">
        <v>613</v>
      </c>
      <c r="F79" s="24">
        <v>10784</v>
      </c>
      <c r="G79" s="28"/>
      <c r="H79" s="103" t="s">
        <v>292</v>
      </c>
      <c r="I79" s="16"/>
      <c r="J79" s="84"/>
      <c r="K79" s="78"/>
      <c r="L79" s="85"/>
      <c r="M79" s="86"/>
      <c r="N79" s="23"/>
      <c r="O79" s="79"/>
      <c r="P79" s="23"/>
      <c r="Q79" s="23"/>
      <c r="R79" s="79"/>
      <c r="S79" s="11"/>
      <c r="T79" s="11"/>
      <c r="U79" s="31"/>
      <c r="V79" s="12"/>
      <c r="W79" s="26"/>
      <c r="X79" s="26"/>
      <c r="Y79" s="31"/>
      <c r="Z79" s="12"/>
      <c r="AA79" s="47">
        <v>88842</v>
      </c>
      <c r="AB79" s="47">
        <v>88842</v>
      </c>
      <c r="AC79" s="31"/>
      <c r="AD79" s="12"/>
      <c r="AE79" s="55">
        <v>88842</v>
      </c>
      <c r="AF79" s="47">
        <v>88842</v>
      </c>
      <c r="AG79" s="31"/>
      <c r="AH79" s="34"/>
      <c r="AI79" s="47">
        <v>88842</v>
      </c>
      <c r="AJ79" s="47">
        <v>88842</v>
      </c>
      <c r="AK79" s="47">
        <v>88842</v>
      </c>
      <c r="AL79" s="47">
        <v>88842</v>
      </c>
      <c r="AM79" s="31"/>
      <c r="AN79" s="12"/>
      <c r="AO79" s="55">
        <v>88842</v>
      </c>
      <c r="AP79" s="47">
        <v>88842</v>
      </c>
      <c r="AQ79" s="47">
        <v>88842</v>
      </c>
      <c r="AR79" s="47">
        <v>88842</v>
      </c>
      <c r="AS79" s="31"/>
      <c r="AT79" s="34"/>
      <c r="AU79" s="55">
        <v>88842</v>
      </c>
      <c r="AV79" s="47">
        <v>88842</v>
      </c>
      <c r="AW79" s="47">
        <v>88842</v>
      </c>
      <c r="AX79" s="31"/>
      <c r="AY79" s="34"/>
      <c r="AZ79" s="55">
        <v>88842</v>
      </c>
      <c r="BA79" s="47">
        <v>88842</v>
      </c>
      <c r="BB79" s="47">
        <v>88842</v>
      </c>
      <c r="BC79" s="47">
        <v>88842</v>
      </c>
      <c r="BD79" s="31"/>
      <c r="BE79" s="12"/>
      <c r="BF79" s="55">
        <v>88842</v>
      </c>
      <c r="BG79" s="47">
        <v>88842</v>
      </c>
      <c r="BH79" s="47">
        <v>88842</v>
      </c>
      <c r="BI79" s="31"/>
      <c r="BJ79" s="31"/>
      <c r="BK79" s="55">
        <v>88842</v>
      </c>
      <c r="BL79" s="542"/>
      <c r="BM79" s="542"/>
      <c r="BN79" s="51">
        <v>88842</v>
      </c>
      <c r="BO79" s="51">
        <v>88842</v>
      </c>
      <c r="BP79" s="51">
        <v>88842</v>
      </c>
      <c r="BQ79" s="51">
        <v>88842</v>
      </c>
      <c r="BR79" s="31"/>
      <c r="BS79" s="53"/>
      <c r="BT79" s="55">
        <v>88842</v>
      </c>
      <c r="BU79" s="542"/>
      <c r="BV79" s="542"/>
      <c r="BW79" s="542"/>
      <c r="BX79" s="542"/>
      <c r="BY79" s="542"/>
      <c r="BZ79" s="542"/>
      <c r="CA79" s="31"/>
      <c r="CB79" s="53"/>
      <c r="CC79" s="21"/>
      <c r="CD79" s="114"/>
      <c r="CE79" s="27"/>
    </row>
    <row r="80" spans="1:83">
      <c r="A80" s="2" t="str">
        <f t="shared" si="1"/>
        <v>?</v>
      </c>
      <c r="B80" s="311" t="s">
        <v>838</v>
      </c>
      <c r="C80" s="42" t="s">
        <v>41</v>
      </c>
      <c r="D80" s="4" t="s">
        <v>290</v>
      </c>
      <c r="E80" s="4" t="s">
        <v>43</v>
      </c>
      <c r="F80" s="4" t="s">
        <v>43</v>
      </c>
      <c r="G80" s="28">
        <v>40695</v>
      </c>
      <c r="H80" s="103" t="s">
        <v>291</v>
      </c>
      <c r="I80" s="16" t="s">
        <v>86</v>
      </c>
      <c r="J80" s="16" t="s">
        <v>86</v>
      </c>
      <c r="K80" s="16" t="s">
        <v>86</v>
      </c>
      <c r="L80" s="85" t="s">
        <v>86</v>
      </c>
      <c r="M80" s="16" t="s">
        <v>86</v>
      </c>
      <c r="N80" s="23">
        <v>279600</v>
      </c>
      <c r="O80" s="18" t="s">
        <v>82</v>
      </c>
      <c r="P80" s="23">
        <v>249141</v>
      </c>
      <c r="Q80" s="23">
        <v>249141</v>
      </c>
      <c r="R80" s="79">
        <v>0.12225607186292109</v>
      </c>
      <c r="S80" s="11">
        <v>249141</v>
      </c>
      <c r="T80" s="11">
        <v>249141</v>
      </c>
      <c r="U80" s="31">
        <v>0</v>
      </c>
      <c r="V80" s="12">
        <v>0</v>
      </c>
      <c r="W80" s="26">
        <v>249141</v>
      </c>
      <c r="X80" s="26">
        <v>249141</v>
      </c>
      <c r="Y80" s="31">
        <v>0</v>
      </c>
      <c r="Z80" s="12">
        <v>0</v>
      </c>
      <c r="AA80" s="47">
        <v>249141</v>
      </c>
      <c r="AB80" s="47">
        <v>249141</v>
      </c>
      <c r="AC80" s="31">
        <v>0</v>
      </c>
      <c r="AD80" s="12">
        <v>0</v>
      </c>
      <c r="AE80" s="55">
        <v>249141</v>
      </c>
      <c r="AF80" s="47">
        <v>249141</v>
      </c>
      <c r="AG80" s="31">
        <v>0</v>
      </c>
      <c r="AH80" s="34">
        <v>0</v>
      </c>
      <c r="AI80" s="47">
        <v>249141</v>
      </c>
      <c r="AJ80" s="47">
        <v>249141</v>
      </c>
      <c r="AK80" s="47">
        <v>249141</v>
      </c>
      <c r="AL80" s="47">
        <v>249141</v>
      </c>
      <c r="AM80" s="31">
        <v>0</v>
      </c>
      <c r="AN80" s="12">
        <v>0</v>
      </c>
      <c r="AO80" s="55">
        <v>249141</v>
      </c>
      <c r="AP80" s="47">
        <v>249141</v>
      </c>
      <c r="AQ80" s="47">
        <v>249141</v>
      </c>
      <c r="AR80" s="47">
        <v>249141</v>
      </c>
      <c r="AS80" s="31">
        <f>AO80/AK80-1</f>
        <v>0</v>
      </c>
      <c r="AT80" s="53">
        <f>AP80/AO80-1</f>
        <v>0</v>
      </c>
      <c r="AU80" s="55">
        <v>249141</v>
      </c>
      <c r="AV80" s="47">
        <v>249141</v>
      </c>
      <c r="AW80" s="47">
        <v>249141</v>
      </c>
      <c r="AX80" s="31">
        <f>AU80/AQ80-1</f>
        <v>0</v>
      </c>
      <c r="AY80" s="53">
        <f>AR80/AU80-1</f>
        <v>0</v>
      </c>
      <c r="AZ80" s="55">
        <v>249141</v>
      </c>
      <c r="BA80" s="47">
        <v>249141</v>
      </c>
      <c r="BB80" s="47">
        <v>249141</v>
      </c>
      <c r="BC80" s="47">
        <v>249141</v>
      </c>
      <c r="BD80" s="31">
        <f>AZ80/AV80-1</f>
        <v>0</v>
      </c>
      <c r="BE80" s="31">
        <f>BA80/AZ80-1</f>
        <v>0</v>
      </c>
      <c r="BF80" s="55">
        <v>249141</v>
      </c>
      <c r="BG80" s="47">
        <v>249141</v>
      </c>
      <c r="BH80" s="47">
        <v>249141</v>
      </c>
      <c r="BI80" s="31">
        <f>BF80/BB80-1</f>
        <v>0</v>
      </c>
      <c r="BJ80" s="31">
        <f>BG80/BF80-1</f>
        <v>0</v>
      </c>
      <c r="BK80" s="55">
        <v>249141</v>
      </c>
      <c r="BL80" s="542"/>
      <c r="BM80" s="542"/>
      <c r="BN80" s="51">
        <v>249141</v>
      </c>
      <c r="BO80" s="51">
        <v>249141</v>
      </c>
      <c r="BP80" s="51">
        <v>249141</v>
      </c>
      <c r="BQ80" s="51">
        <v>249141</v>
      </c>
      <c r="BR80" s="31">
        <f>IFERROR(BK80/BG80-1,"N/A")</f>
        <v>0</v>
      </c>
      <c r="BS80" s="609">
        <f>IFERROR(BP80/BK80-1,"N/A")</f>
        <v>0</v>
      </c>
      <c r="BT80" s="55">
        <v>249141</v>
      </c>
      <c r="BU80" s="542"/>
      <c r="BV80" s="542"/>
      <c r="BW80" s="542"/>
      <c r="BX80" s="542"/>
      <c r="BY80" s="542"/>
      <c r="BZ80" s="542"/>
      <c r="CA80" s="31">
        <f>IFERROR(BT80/BP80-1,"N/A")</f>
        <v>0</v>
      </c>
      <c r="CB80" s="609">
        <f>IFERROR(BY80/BT80-1,"N/A")</f>
        <v>-1</v>
      </c>
      <c r="CC80" s="21"/>
      <c r="CD80" s="112"/>
      <c r="CE80" s="27"/>
    </row>
    <row r="81" spans="1:83" ht="25.5">
      <c r="A81" s="2" t="str">
        <f t="shared" si="1"/>
        <v/>
      </c>
      <c r="C81" s="41" t="s">
        <v>45</v>
      </c>
      <c r="D81" s="24" t="s">
        <v>290</v>
      </c>
      <c r="E81" s="24">
        <v>452</v>
      </c>
      <c r="F81" s="24">
        <v>10586</v>
      </c>
      <c r="G81" s="28"/>
      <c r="H81" s="103" t="s">
        <v>289</v>
      </c>
      <c r="I81" s="16"/>
      <c r="J81" s="16"/>
      <c r="K81" s="16"/>
      <c r="L81" s="85"/>
      <c r="M81" s="16"/>
      <c r="N81" s="23"/>
      <c r="O81" s="18"/>
      <c r="P81" s="23"/>
      <c r="Q81" s="23"/>
      <c r="R81" s="79"/>
      <c r="S81" s="11"/>
      <c r="T81" s="11"/>
      <c r="U81" s="31"/>
      <c r="V81" s="12"/>
      <c r="W81" s="26"/>
      <c r="X81" s="26"/>
      <c r="Y81" s="31"/>
      <c r="Z81" s="12"/>
      <c r="AA81" s="47">
        <v>249141</v>
      </c>
      <c r="AB81" s="47">
        <v>249141</v>
      </c>
      <c r="AC81" s="31"/>
      <c r="AD81" s="12"/>
      <c r="AE81" s="55">
        <v>249141</v>
      </c>
      <c r="AF81" s="47">
        <v>249141</v>
      </c>
      <c r="AG81" s="31"/>
      <c r="AH81" s="34"/>
      <c r="AI81" s="47">
        <v>249141</v>
      </c>
      <c r="AJ81" s="47">
        <v>249141</v>
      </c>
      <c r="AK81" s="47">
        <v>249141</v>
      </c>
      <c r="AL81" s="47">
        <v>249141</v>
      </c>
      <c r="AM81" s="31"/>
      <c r="AN81" s="12"/>
      <c r="AO81" s="55">
        <v>249141</v>
      </c>
      <c r="AP81" s="47">
        <v>249141</v>
      </c>
      <c r="AQ81" s="47">
        <v>249141</v>
      </c>
      <c r="AR81" s="47">
        <v>249141</v>
      </c>
      <c r="AS81" s="31"/>
      <c r="AT81" s="34"/>
      <c r="AU81" s="55">
        <v>249141</v>
      </c>
      <c r="AV81" s="47">
        <v>249141</v>
      </c>
      <c r="AW81" s="47">
        <v>249141</v>
      </c>
      <c r="AX81" s="31"/>
      <c r="AY81" s="34"/>
      <c r="AZ81" s="55">
        <v>249141</v>
      </c>
      <c r="BA81" s="47">
        <v>249141</v>
      </c>
      <c r="BB81" s="47">
        <v>249141</v>
      </c>
      <c r="BC81" s="47">
        <v>249141</v>
      </c>
      <c r="BD81" s="31"/>
      <c r="BE81" s="12"/>
      <c r="BF81" s="55">
        <v>249141</v>
      </c>
      <c r="BG81" s="47">
        <v>249141</v>
      </c>
      <c r="BH81" s="47">
        <v>249141</v>
      </c>
      <c r="BI81" s="31"/>
      <c r="BJ81" s="31"/>
      <c r="BK81" s="55">
        <v>249141</v>
      </c>
      <c r="BL81" s="542"/>
      <c r="BM81" s="542"/>
      <c r="BN81" s="51">
        <v>249141</v>
      </c>
      <c r="BO81" s="51">
        <v>249141</v>
      </c>
      <c r="BP81" s="51">
        <v>249141</v>
      </c>
      <c r="BQ81" s="51">
        <v>249141</v>
      </c>
      <c r="BR81" s="31"/>
      <c r="BS81" s="53"/>
      <c r="BT81" s="55">
        <v>249141</v>
      </c>
      <c r="BU81" s="542"/>
      <c r="BV81" s="542"/>
      <c r="BW81" s="542"/>
      <c r="BX81" s="542"/>
      <c r="BY81" s="542"/>
      <c r="BZ81" s="542"/>
      <c r="CA81" s="31"/>
      <c r="CB81" s="53"/>
      <c r="CC81" s="21"/>
      <c r="CD81" s="112"/>
      <c r="CE81" s="27"/>
    </row>
    <row r="82" spans="1:83" ht="23.25" customHeight="1">
      <c r="A82" s="2" t="str">
        <f t="shared" si="1"/>
        <v>?</v>
      </c>
      <c r="B82" s="311" t="s">
        <v>838</v>
      </c>
      <c r="C82" s="42" t="s">
        <v>41</v>
      </c>
      <c r="D82" s="4" t="s">
        <v>286</v>
      </c>
      <c r="E82" s="4" t="s">
        <v>43</v>
      </c>
      <c r="F82" s="4" t="s">
        <v>43</v>
      </c>
      <c r="G82" s="28">
        <v>41061</v>
      </c>
      <c r="H82" s="103" t="s">
        <v>288</v>
      </c>
      <c r="I82" s="16" t="s">
        <v>86</v>
      </c>
      <c r="J82" s="16" t="s">
        <v>86</v>
      </c>
      <c r="K82" s="16" t="s">
        <v>86</v>
      </c>
      <c r="L82" s="85" t="s">
        <v>86</v>
      </c>
      <c r="M82" s="16" t="s">
        <v>86</v>
      </c>
      <c r="N82" s="16" t="s">
        <v>86</v>
      </c>
      <c r="O82" s="18" t="s">
        <v>82</v>
      </c>
      <c r="P82" s="85" t="s">
        <v>86</v>
      </c>
      <c r="Q82" s="23">
        <v>450200</v>
      </c>
      <c r="R82" s="85" t="s">
        <v>82</v>
      </c>
      <c r="S82" s="23">
        <v>430017</v>
      </c>
      <c r="T82" s="23">
        <v>430017</v>
      </c>
      <c r="U82" s="31">
        <v>-4.4831186139493551E-2</v>
      </c>
      <c r="V82" s="12">
        <v>0</v>
      </c>
      <c r="W82" s="26">
        <v>430017</v>
      </c>
      <c r="X82" s="26">
        <v>430017</v>
      </c>
      <c r="Y82" s="31">
        <v>0</v>
      </c>
      <c r="Z82" s="12">
        <v>0</v>
      </c>
      <c r="AA82" s="47">
        <v>421517</v>
      </c>
      <c r="AB82" s="47">
        <v>421517</v>
      </c>
      <c r="AC82" s="31">
        <v>-1.9766660387845136E-2</v>
      </c>
      <c r="AD82" s="12">
        <v>0</v>
      </c>
      <c r="AE82" s="55">
        <v>421517</v>
      </c>
      <c r="AF82" s="47">
        <v>421517</v>
      </c>
      <c r="AG82" s="31">
        <v>0</v>
      </c>
      <c r="AH82" s="34">
        <v>0</v>
      </c>
      <c r="AI82" s="47">
        <v>421517</v>
      </c>
      <c r="AJ82" s="47">
        <v>421517</v>
      </c>
      <c r="AK82" s="47">
        <v>421517</v>
      </c>
      <c r="AL82" s="47">
        <v>421517</v>
      </c>
      <c r="AM82" s="31">
        <v>0</v>
      </c>
      <c r="AN82" s="12">
        <v>0</v>
      </c>
      <c r="AO82" s="55">
        <v>421517</v>
      </c>
      <c r="AP82" s="47">
        <v>421517</v>
      </c>
      <c r="AQ82" s="47">
        <v>421517</v>
      </c>
      <c r="AR82" s="47">
        <v>421517</v>
      </c>
      <c r="AS82" s="31">
        <f>AO82/AK82-1</f>
        <v>0</v>
      </c>
      <c r="AT82" s="53">
        <f>AP82/AO82-1</f>
        <v>0</v>
      </c>
      <c r="AU82" s="55">
        <v>421517</v>
      </c>
      <c r="AV82" s="47">
        <v>421517</v>
      </c>
      <c r="AW82" s="47">
        <v>421517</v>
      </c>
      <c r="AX82" s="31">
        <f>AU82/AQ82-1</f>
        <v>0</v>
      </c>
      <c r="AY82" s="53">
        <f>AR82/AU82-1</f>
        <v>0</v>
      </c>
      <c r="AZ82" s="55">
        <v>421517</v>
      </c>
      <c r="BA82" s="47">
        <v>421517</v>
      </c>
      <c r="BB82" s="47">
        <v>421517</v>
      </c>
      <c r="BC82" s="47">
        <v>421517</v>
      </c>
      <c r="BD82" s="31">
        <f>AZ82/AV82-1</f>
        <v>0</v>
      </c>
      <c r="BE82" s="31">
        <f>BA82/AZ82-1</f>
        <v>0</v>
      </c>
      <c r="BF82" s="55">
        <v>421517</v>
      </c>
      <c r="BG82" s="47">
        <v>421517</v>
      </c>
      <c r="BH82" s="47">
        <v>421517</v>
      </c>
      <c r="BI82" s="31">
        <f>BF82/BB82-1</f>
        <v>0</v>
      </c>
      <c r="BJ82" s="31">
        <f>BG82/BF82-1</f>
        <v>0</v>
      </c>
      <c r="BK82" s="55">
        <v>421517</v>
      </c>
      <c r="BL82" s="542"/>
      <c r="BM82" s="542"/>
      <c r="BN82" s="51">
        <v>421517</v>
      </c>
      <c r="BO82" s="51">
        <v>421517</v>
      </c>
      <c r="BP82" s="51">
        <v>421517</v>
      </c>
      <c r="BQ82" s="51">
        <v>421517</v>
      </c>
      <c r="BR82" s="31">
        <f>IFERROR(BK82/BG82-1,"N/A")</f>
        <v>0</v>
      </c>
      <c r="BS82" s="609">
        <f>IFERROR(BP82/BK82-1,"N/A")</f>
        <v>0</v>
      </c>
      <c r="BT82" s="55">
        <v>421517</v>
      </c>
      <c r="BU82" s="542"/>
      <c r="BV82" s="542"/>
      <c r="BW82" s="542"/>
      <c r="BX82" s="542"/>
      <c r="BY82" s="542"/>
      <c r="BZ82" s="542"/>
      <c r="CA82" s="31">
        <f>IFERROR(BT82/BP82-1,"N/A")</f>
        <v>0</v>
      </c>
      <c r="CB82" s="609">
        <f>IFERROR(BY82/BT82-1,"N/A")</f>
        <v>-1</v>
      </c>
      <c r="CC82" s="21"/>
      <c r="CD82" s="119" t="s">
        <v>287</v>
      </c>
      <c r="CE82" s="27"/>
    </row>
    <row r="83" spans="1:83" ht="38.25">
      <c r="A83" s="2" t="str">
        <f t="shared" si="1"/>
        <v/>
      </c>
      <c r="C83" s="41" t="s">
        <v>45</v>
      </c>
      <c r="D83" s="24" t="s">
        <v>286</v>
      </c>
      <c r="E83" s="24">
        <v>30152</v>
      </c>
      <c r="F83" s="24">
        <v>50160</v>
      </c>
      <c r="G83" s="28"/>
      <c r="H83" s="103" t="s">
        <v>285</v>
      </c>
      <c r="I83" s="16"/>
      <c r="J83" s="16"/>
      <c r="K83" s="16"/>
      <c r="L83" s="85"/>
      <c r="M83" s="16"/>
      <c r="N83" s="16"/>
      <c r="O83" s="18"/>
      <c r="P83" s="85"/>
      <c r="Q83" s="23"/>
      <c r="R83" s="85"/>
      <c r="S83" s="23"/>
      <c r="T83" s="23"/>
      <c r="U83" s="31"/>
      <c r="V83" s="12"/>
      <c r="W83" s="26"/>
      <c r="X83" s="26"/>
      <c r="Y83" s="31"/>
      <c r="Z83" s="12"/>
      <c r="AA83" s="47">
        <v>421517</v>
      </c>
      <c r="AB83" s="47">
        <v>421517</v>
      </c>
      <c r="AC83" s="31"/>
      <c r="AD83" s="12"/>
      <c r="AE83" s="55">
        <v>421517</v>
      </c>
      <c r="AF83" s="47">
        <v>421517</v>
      </c>
      <c r="AG83" s="31"/>
      <c r="AH83" s="34"/>
      <c r="AI83" s="47">
        <v>421517</v>
      </c>
      <c r="AJ83" s="47">
        <v>421517</v>
      </c>
      <c r="AK83" s="47">
        <v>421517</v>
      </c>
      <c r="AL83" s="47">
        <v>421517</v>
      </c>
      <c r="AM83" s="31"/>
      <c r="AN83" s="12"/>
      <c r="AO83" s="55">
        <v>421517</v>
      </c>
      <c r="AP83" s="47">
        <v>421517</v>
      </c>
      <c r="AQ83" s="47">
        <v>421517</v>
      </c>
      <c r="AR83" s="47">
        <v>421517</v>
      </c>
      <c r="AS83" s="31"/>
      <c r="AT83" s="34"/>
      <c r="AU83" s="55">
        <v>421517</v>
      </c>
      <c r="AV83" s="47">
        <v>421517</v>
      </c>
      <c r="AW83" s="47">
        <v>421517</v>
      </c>
      <c r="AX83" s="31"/>
      <c r="AY83" s="34"/>
      <c r="AZ83" s="55">
        <v>421517</v>
      </c>
      <c r="BA83" s="47">
        <v>421517</v>
      </c>
      <c r="BB83" s="47">
        <v>421517</v>
      </c>
      <c r="BC83" s="47">
        <v>421517</v>
      </c>
      <c r="BD83" s="31"/>
      <c r="BE83" s="12"/>
      <c r="BF83" s="55">
        <v>421517</v>
      </c>
      <c r="BG83" s="47">
        <v>421517</v>
      </c>
      <c r="BH83" s="47">
        <v>421517</v>
      </c>
      <c r="BI83" s="31"/>
      <c r="BJ83" s="31"/>
      <c r="BK83" s="55">
        <v>421517</v>
      </c>
      <c r="BL83" s="542"/>
      <c r="BM83" s="542"/>
      <c r="BN83" s="51">
        <v>421517</v>
      </c>
      <c r="BO83" s="51">
        <v>421517</v>
      </c>
      <c r="BP83" s="51">
        <v>421517</v>
      </c>
      <c r="BQ83" s="51">
        <v>421517</v>
      </c>
      <c r="BR83" s="31"/>
      <c r="BS83" s="53"/>
      <c r="BT83" s="55">
        <v>421517</v>
      </c>
      <c r="BU83" s="542"/>
      <c r="BV83" s="542"/>
      <c r="BW83" s="542"/>
      <c r="BX83" s="542"/>
      <c r="BY83" s="542"/>
      <c r="BZ83" s="542"/>
      <c r="CA83" s="31"/>
      <c r="CB83" s="53"/>
      <c r="CC83" s="21"/>
      <c r="CD83" s="112"/>
      <c r="CE83" s="27"/>
    </row>
    <row r="84" spans="1:83" ht="25.5">
      <c r="A84" s="2" t="str">
        <f t="shared" si="1"/>
        <v>TP2008027</v>
      </c>
      <c r="B84" s="311" t="s">
        <v>1278</v>
      </c>
      <c r="C84" s="42" t="s">
        <v>41</v>
      </c>
      <c r="D84" s="13" t="s">
        <v>281</v>
      </c>
      <c r="E84" s="4" t="s">
        <v>43</v>
      </c>
      <c r="F84" s="4" t="s">
        <v>43</v>
      </c>
      <c r="G84" s="28">
        <v>41061</v>
      </c>
      <c r="H84" s="103" t="s">
        <v>284</v>
      </c>
      <c r="I84" s="16" t="s">
        <v>86</v>
      </c>
      <c r="J84" s="16" t="s">
        <v>86</v>
      </c>
      <c r="K84" s="16" t="s">
        <v>86</v>
      </c>
      <c r="L84" s="85" t="s">
        <v>86</v>
      </c>
      <c r="M84" s="16" t="s">
        <v>86</v>
      </c>
      <c r="N84" s="16" t="s">
        <v>86</v>
      </c>
      <c r="O84" s="18" t="s">
        <v>82</v>
      </c>
      <c r="P84" s="39" t="s">
        <v>86</v>
      </c>
      <c r="Q84" s="23">
        <v>5819300</v>
      </c>
      <c r="R84" s="85" t="s">
        <v>82</v>
      </c>
      <c r="S84" s="23">
        <v>5267709</v>
      </c>
      <c r="T84" s="23">
        <v>5267709</v>
      </c>
      <c r="U84" s="31">
        <v>-9.4786486347155141E-2</v>
      </c>
      <c r="V84" s="12">
        <v>0</v>
      </c>
      <c r="W84" s="26">
        <v>5268487</v>
      </c>
      <c r="X84" s="26">
        <v>5268487</v>
      </c>
      <c r="Y84" s="31">
        <v>1.4769228900068931E-4</v>
      </c>
      <c r="Z84" s="12">
        <v>0</v>
      </c>
      <c r="AA84" s="47">
        <v>5268487</v>
      </c>
      <c r="AB84" s="47">
        <v>5268487</v>
      </c>
      <c r="AC84" s="31">
        <v>0</v>
      </c>
      <c r="AD84" s="12">
        <v>0</v>
      </c>
      <c r="AE84" s="55">
        <v>5268479</v>
      </c>
      <c r="AF84" s="47">
        <v>5268479</v>
      </c>
      <c r="AG84" s="31">
        <v>-1.5184625111741568E-6</v>
      </c>
      <c r="AH84" s="34">
        <v>0</v>
      </c>
      <c r="AI84" s="47">
        <v>5268479</v>
      </c>
      <c r="AJ84" s="47">
        <v>5268479</v>
      </c>
      <c r="AK84" s="47">
        <v>5268479</v>
      </c>
      <c r="AL84" s="47">
        <v>5268479</v>
      </c>
      <c r="AM84" s="31">
        <v>-1.5184625111741568E-6</v>
      </c>
      <c r="AN84" s="12">
        <v>0</v>
      </c>
      <c r="AO84" s="55">
        <v>5268479</v>
      </c>
      <c r="AP84" s="47">
        <v>5268479</v>
      </c>
      <c r="AQ84" s="47">
        <v>5268479</v>
      </c>
      <c r="AR84" s="47">
        <v>5268479</v>
      </c>
      <c r="AS84" s="31">
        <f>AO84/AK84-1</f>
        <v>0</v>
      </c>
      <c r="AT84" s="53">
        <f>AP84/AO84-1</f>
        <v>0</v>
      </c>
      <c r="AU84" s="55">
        <v>5268479</v>
      </c>
      <c r="AV84" s="47">
        <v>5268479</v>
      </c>
      <c r="AW84" s="47">
        <v>5268479</v>
      </c>
      <c r="AX84" s="31">
        <f>AU84/AQ84-1</f>
        <v>0</v>
      </c>
      <c r="AY84" s="53">
        <f>AR84/AU84-1</f>
        <v>0</v>
      </c>
      <c r="AZ84" s="55">
        <v>5268479</v>
      </c>
      <c r="BA84" s="47">
        <v>5268479</v>
      </c>
      <c r="BB84" s="47">
        <v>5268479</v>
      </c>
      <c r="BC84" s="47">
        <v>5268479</v>
      </c>
      <c r="BD84" s="31">
        <f>AZ84/AV84-1</f>
        <v>0</v>
      </c>
      <c r="BE84" s="31">
        <f>BA84/AZ84-1</f>
        <v>0</v>
      </c>
      <c r="BF84" s="55">
        <v>5268479</v>
      </c>
      <c r="BG84" s="47">
        <v>5268479</v>
      </c>
      <c r="BH84" s="47">
        <v>5268479</v>
      </c>
      <c r="BI84" s="31">
        <f>BF84/BB84-1</f>
        <v>0</v>
      </c>
      <c r="BJ84" s="31">
        <f>BG84/BF84-1</f>
        <v>0</v>
      </c>
      <c r="BK84" s="55">
        <v>5268479</v>
      </c>
      <c r="BL84" s="542"/>
      <c r="BM84" s="542"/>
      <c r="BN84" s="51">
        <v>5268479</v>
      </c>
      <c r="BO84" s="51">
        <v>5268479</v>
      </c>
      <c r="BP84" s="51">
        <v>5268479</v>
      </c>
      <c r="BQ84" s="51">
        <v>5268479</v>
      </c>
      <c r="BR84" s="31">
        <f>IFERROR(BK84/BG84-1,"N/A")</f>
        <v>0</v>
      </c>
      <c r="BS84" s="609">
        <f>IFERROR(BP84/BK84-1,"N/A")</f>
        <v>0</v>
      </c>
      <c r="BT84" s="55">
        <v>5268479</v>
      </c>
      <c r="BU84" s="542"/>
      <c r="BV84" s="542"/>
      <c r="BW84" s="542"/>
      <c r="BX84" s="542"/>
      <c r="BY84" s="542"/>
      <c r="BZ84" s="542"/>
      <c r="CA84" s="31">
        <f>IFERROR(BT84/BP84-1,"N/A")</f>
        <v>0</v>
      </c>
      <c r="CB84" s="609">
        <f>IFERROR(BY84/BT84-1,"N/A")</f>
        <v>-1</v>
      </c>
      <c r="CC84" s="21"/>
      <c r="CD84" s="112" t="s">
        <v>283</v>
      </c>
      <c r="CE84" s="27"/>
    </row>
    <row r="85" spans="1:83" ht="25.5">
      <c r="A85" s="2" t="str">
        <f t="shared" si="1"/>
        <v/>
      </c>
      <c r="C85" s="41" t="s">
        <v>45</v>
      </c>
      <c r="D85" s="15" t="s">
        <v>281</v>
      </c>
      <c r="E85" s="15">
        <v>30156</v>
      </c>
      <c r="F85" s="15">
        <v>50164</v>
      </c>
      <c r="G85" s="28"/>
      <c r="H85" s="103" t="s">
        <v>282</v>
      </c>
      <c r="I85" s="16"/>
      <c r="J85" s="16"/>
      <c r="K85" s="16"/>
      <c r="L85" s="85"/>
      <c r="M85" s="16"/>
      <c r="N85" s="16"/>
      <c r="O85" s="18"/>
      <c r="P85" s="39"/>
      <c r="Q85" s="23"/>
      <c r="R85" s="85"/>
      <c r="S85" s="23"/>
      <c r="T85" s="23"/>
      <c r="U85" s="31"/>
      <c r="V85" s="12"/>
      <c r="W85" s="26"/>
      <c r="X85" s="26"/>
      <c r="Y85" s="31"/>
      <c r="Z85" s="12"/>
      <c r="AA85" s="47">
        <v>37531</v>
      </c>
      <c r="AB85" s="47">
        <v>37531</v>
      </c>
      <c r="AC85" s="31"/>
      <c r="AD85" s="12"/>
      <c r="AE85" s="55">
        <v>37531</v>
      </c>
      <c r="AF85" s="47">
        <v>37531</v>
      </c>
      <c r="AG85" s="31"/>
      <c r="AH85" s="34"/>
      <c r="AI85" s="47">
        <v>37531</v>
      </c>
      <c r="AJ85" s="47">
        <v>37531</v>
      </c>
      <c r="AK85" s="47">
        <v>37531</v>
      </c>
      <c r="AL85" s="47">
        <v>37531</v>
      </c>
      <c r="AM85" s="31"/>
      <c r="AN85" s="12"/>
      <c r="AO85" s="55">
        <v>37531</v>
      </c>
      <c r="AP85" s="47">
        <v>37531</v>
      </c>
      <c r="AQ85" s="47">
        <v>37531</v>
      </c>
      <c r="AR85" s="47">
        <v>37531</v>
      </c>
      <c r="AS85" s="31"/>
      <c r="AT85" s="34"/>
      <c r="AU85" s="55">
        <v>37531</v>
      </c>
      <c r="AV85" s="47">
        <v>37531</v>
      </c>
      <c r="AW85" s="47">
        <v>37531</v>
      </c>
      <c r="AX85" s="31"/>
      <c r="AY85" s="34"/>
      <c r="AZ85" s="55">
        <v>37531</v>
      </c>
      <c r="BA85" s="47">
        <v>37531</v>
      </c>
      <c r="BB85" s="47">
        <v>37531</v>
      </c>
      <c r="BC85" s="47">
        <v>37531</v>
      </c>
      <c r="BD85" s="31"/>
      <c r="BE85" s="12"/>
      <c r="BF85" s="55">
        <v>37531</v>
      </c>
      <c r="BG85" s="47">
        <v>37531</v>
      </c>
      <c r="BH85" s="47">
        <v>37531</v>
      </c>
      <c r="BI85" s="31"/>
      <c r="BJ85" s="31"/>
      <c r="BK85" s="55">
        <v>37531</v>
      </c>
      <c r="BL85" s="542"/>
      <c r="BM85" s="542"/>
      <c r="BN85" s="51">
        <v>37531</v>
      </c>
      <c r="BO85" s="51">
        <v>37531</v>
      </c>
      <c r="BP85" s="51">
        <v>37531</v>
      </c>
      <c r="BQ85" s="51">
        <v>37531</v>
      </c>
      <c r="BR85" s="31"/>
      <c r="BS85" s="53"/>
      <c r="BT85" s="55">
        <v>37531</v>
      </c>
      <c r="BU85" s="542"/>
      <c r="BV85" s="542"/>
      <c r="BW85" s="542"/>
      <c r="BX85" s="542"/>
      <c r="BY85" s="542"/>
      <c r="BZ85" s="542"/>
      <c r="CA85" s="31"/>
      <c r="CB85" s="53"/>
      <c r="CC85" s="21"/>
      <c r="CD85" s="112"/>
      <c r="CE85" s="27"/>
    </row>
    <row r="86" spans="1:83" ht="51">
      <c r="A86" s="2" t="str">
        <f t="shared" si="1"/>
        <v/>
      </c>
      <c r="C86" s="41" t="s">
        <v>45</v>
      </c>
      <c r="D86" s="15" t="s">
        <v>281</v>
      </c>
      <c r="E86" s="15">
        <v>30157</v>
      </c>
      <c r="F86" s="15">
        <v>50165</v>
      </c>
      <c r="G86" s="28"/>
      <c r="H86" s="103" t="s">
        <v>280</v>
      </c>
      <c r="I86" s="16"/>
      <c r="J86" s="16"/>
      <c r="K86" s="16"/>
      <c r="L86" s="85"/>
      <c r="M86" s="16"/>
      <c r="N86" s="16"/>
      <c r="O86" s="18"/>
      <c r="P86" s="39"/>
      <c r="Q86" s="23"/>
      <c r="R86" s="85"/>
      <c r="S86" s="23"/>
      <c r="T86" s="23"/>
      <c r="U86" s="31"/>
      <c r="V86" s="12"/>
      <c r="W86" s="26"/>
      <c r="X86" s="26"/>
      <c r="Y86" s="31"/>
      <c r="Z86" s="12"/>
      <c r="AA86" s="47">
        <v>5230948</v>
      </c>
      <c r="AB86" s="47">
        <v>5230948</v>
      </c>
      <c r="AC86" s="31"/>
      <c r="AD86" s="12"/>
      <c r="AE86" s="55">
        <v>5230948</v>
      </c>
      <c r="AF86" s="47">
        <v>5230948</v>
      </c>
      <c r="AG86" s="31"/>
      <c r="AH86" s="34"/>
      <c r="AI86" s="47">
        <v>5230948</v>
      </c>
      <c r="AJ86" s="47">
        <v>5230948</v>
      </c>
      <c r="AK86" s="47">
        <v>5230948</v>
      </c>
      <c r="AL86" s="47">
        <v>5230948</v>
      </c>
      <c r="AM86" s="31"/>
      <c r="AN86" s="12"/>
      <c r="AO86" s="55">
        <v>5230948</v>
      </c>
      <c r="AP86" s="47">
        <v>5230948</v>
      </c>
      <c r="AQ86" s="47">
        <v>5230948</v>
      </c>
      <c r="AR86" s="47">
        <v>5230948</v>
      </c>
      <c r="AS86" s="31"/>
      <c r="AT86" s="34"/>
      <c r="AU86" s="55">
        <v>5230948</v>
      </c>
      <c r="AV86" s="47">
        <v>5230948</v>
      </c>
      <c r="AW86" s="47">
        <v>5230948</v>
      </c>
      <c r="AX86" s="31"/>
      <c r="AY86" s="34"/>
      <c r="AZ86" s="55">
        <v>5230948</v>
      </c>
      <c r="BA86" s="47">
        <v>5230948</v>
      </c>
      <c r="BB86" s="47">
        <v>5230948</v>
      </c>
      <c r="BC86" s="47">
        <v>5230948</v>
      </c>
      <c r="BD86" s="31"/>
      <c r="BE86" s="12"/>
      <c r="BF86" s="55">
        <v>5230948</v>
      </c>
      <c r="BG86" s="47">
        <v>5230948</v>
      </c>
      <c r="BH86" s="47">
        <v>5230948</v>
      </c>
      <c r="BI86" s="31"/>
      <c r="BJ86" s="31"/>
      <c r="BK86" s="55">
        <v>5230948</v>
      </c>
      <c r="BL86" s="542"/>
      <c r="BM86" s="542"/>
      <c r="BN86" s="51">
        <v>5230948</v>
      </c>
      <c r="BO86" s="51">
        <v>5230948</v>
      </c>
      <c r="BP86" s="51">
        <v>5230948</v>
      </c>
      <c r="BQ86" s="51">
        <v>5230948</v>
      </c>
      <c r="BR86" s="31"/>
      <c r="BS86" s="53"/>
      <c r="BT86" s="55">
        <v>5230948</v>
      </c>
      <c r="BU86" s="542"/>
      <c r="BV86" s="542"/>
      <c r="BW86" s="542"/>
      <c r="BX86" s="542"/>
      <c r="BY86" s="542"/>
      <c r="BZ86" s="542"/>
      <c r="CA86" s="31"/>
      <c r="CB86" s="53"/>
      <c r="CC86" s="21"/>
      <c r="CD86" s="112"/>
      <c r="CE86" s="27"/>
    </row>
    <row r="87" spans="1:83" ht="51">
      <c r="A87" s="2" t="str">
        <f t="shared" si="1"/>
        <v>TP2010062</v>
      </c>
      <c r="B87" s="311" t="s">
        <v>1291</v>
      </c>
      <c r="C87" s="42" t="s">
        <v>41</v>
      </c>
      <c r="D87" s="4" t="s">
        <v>276</v>
      </c>
      <c r="E87" s="4" t="s">
        <v>43</v>
      </c>
      <c r="F87" s="4" t="s">
        <v>43</v>
      </c>
      <c r="G87" s="28">
        <v>41244</v>
      </c>
      <c r="H87" s="103" t="s">
        <v>279</v>
      </c>
      <c r="I87" s="16" t="s">
        <v>86</v>
      </c>
      <c r="J87" s="16" t="s">
        <v>86</v>
      </c>
      <c r="K87" s="16" t="s">
        <v>86</v>
      </c>
      <c r="L87" s="85" t="s">
        <v>86</v>
      </c>
      <c r="M87" s="16" t="s">
        <v>86</v>
      </c>
      <c r="N87" s="16" t="s">
        <v>86</v>
      </c>
      <c r="O87" s="18" t="s">
        <v>82</v>
      </c>
      <c r="P87" s="39" t="s">
        <v>86</v>
      </c>
      <c r="Q87" s="23">
        <v>1521900</v>
      </c>
      <c r="R87" s="85" t="s">
        <v>82</v>
      </c>
      <c r="S87" s="23">
        <v>1886753</v>
      </c>
      <c r="T87" s="23">
        <v>1886753</v>
      </c>
      <c r="U87" s="31">
        <v>0.23973519942177535</v>
      </c>
      <c r="V87" s="12">
        <v>0</v>
      </c>
      <c r="W87" s="26">
        <v>1881887</v>
      </c>
      <c r="X87" s="26">
        <v>1881887</v>
      </c>
      <c r="Y87" s="31">
        <v>-2.5790339275993945E-3</v>
      </c>
      <c r="Z87" s="12">
        <v>0</v>
      </c>
      <c r="AA87" s="47">
        <v>1881887</v>
      </c>
      <c r="AB87" s="47">
        <v>1881887</v>
      </c>
      <c r="AC87" s="31">
        <v>0</v>
      </c>
      <c r="AD87" s="12">
        <v>0</v>
      </c>
      <c r="AE87" s="55">
        <v>1881887</v>
      </c>
      <c r="AF87" s="47">
        <v>1881887</v>
      </c>
      <c r="AG87" s="31">
        <v>0</v>
      </c>
      <c r="AH87" s="34">
        <v>0</v>
      </c>
      <c r="AI87" s="47">
        <v>1881887</v>
      </c>
      <c r="AJ87" s="47">
        <v>1881887</v>
      </c>
      <c r="AK87" s="47">
        <v>1881887</v>
      </c>
      <c r="AL87" s="47">
        <v>1881887</v>
      </c>
      <c r="AM87" s="31">
        <v>0</v>
      </c>
      <c r="AN87" s="12">
        <v>0</v>
      </c>
      <c r="AO87" s="55">
        <v>1881887</v>
      </c>
      <c r="AP87" s="47">
        <v>1881887</v>
      </c>
      <c r="AQ87" s="47">
        <v>1881887</v>
      </c>
      <c r="AR87" s="47">
        <v>1881887</v>
      </c>
      <c r="AS87" s="31">
        <f>AO87/AK87-1</f>
        <v>0</v>
      </c>
      <c r="AT87" s="53">
        <f>AP87/AO87-1</f>
        <v>0</v>
      </c>
      <c r="AU87" s="55">
        <v>1881887</v>
      </c>
      <c r="AV87" s="47">
        <v>1881887</v>
      </c>
      <c r="AW87" s="47">
        <v>1881887</v>
      </c>
      <c r="AX87" s="31">
        <f>AU87/AQ87-1</f>
        <v>0</v>
      </c>
      <c r="AY87" s="53">
        <f>AR87/AU87-1</f>
        <v>0</v>
      </c>
      <c r="AZ87" s="55">
        <v>1881887</v>
      </c>
      <c r="BA87" s="47">
        <v>1881887</v>
      </c>
      <c r="BB87" s="47">
        <v>1881887</v>
      </c>
      <c r="BC87" s="47">
        <v>1881887</v>
      </c>
      <c r="BD87" s="31">
        <f>AZ87/AV87-1</f>
        <v>0</v>
      </c>
      <c r="BE87" s="31">
        <f>BA87/AZ87-1</f>
        <v>0</v>
      </c>
      <c r="BF87" s="55">
        <v>1881887</v>
      </c>
      <c r="BG87" s="47">
        <v>1881887</v>
      </c>
      <c r="BH87" s="47">
        <v>1881887</v>
      </c>
      <c r="BI87" s="31">
        <f>BF87/BB87-1</f>
        <v>0</v>
      </c>
      <c r="BJ87" s="31">
        <f>BG87/BF87-1</f>
        <v>0</v>
      </c>
      <c r="BK87" s="55">
        <v>1881887</v>
      </c>
      <c r="BL87" s="542"/>
      <c r="BM87" s="542"/>
      <c r="BN87" s="51">
        <v>1881887</v>
      </c>
      <c r="BO87" s="51">
        <v>1881887</v>
      </c>
      <c r="BP87" s="51">
        <v>1881887</v>
      </c>
      <c r="BQ87" s="51">
        <v>1881887</v>
      </c>
      <c r="BR87" s="31">
        <f>IFERROR(BK87/BG87-1,"N/A")</f>
        <v>0</v>
      </c>
      <c r="BS87" s="609">
        <f>IFERROR(BP87/BK87-1,"N/A")</f>
        <v>0</v>
      </c>
      <c r="BT87" s="55">
        <v>1881887</v>
      </c>
      <c r="BU87" s="542"/>
      <c r="BV87" s="542"/>
      <c r="BW87" s="542"/>
      <c r="BX87" s="542"/>
      <c r="BY87" s="542"/>
      <c r="BZ87" s="542"/>
      <c r="CA87" s="31">
        <f>IFERROR(BT87/BP87-1,"N/A")</f>
        <v>0</v>
      </c>
      <c r="CB87" s="609">
        <f>IFERROR(BY87/BT87-1,"N/A")</f>
        <v>-1</v>
      </c>
      <c r="CC87" s="21"/>
      <c r="CD87" s="112"/>
      <c r="CE87" s="27"/>
    </row>
    <row r="88" spans="1:83" ht="25.5">
      <c r="A88" s="2" t="str">
        <f t="shared" si="1"/>
        <v/>
      </c>
      <c r="C88" s="41" t="s">
        <v>45</v>
      </c>
      <c r="D88" s="24" t="s">
        <v>276</v>
      </c>
      <c r="E88" s="24">
        <v>30317</v>
      </c>
      <c r="F88" s="24">
        <v>50363</v>
      </c>
      <c r="G88" s="28"/>
      <c r="H88" s="103" t="s">
        <v>278</v>
      </c>
      <c r="I88" s="16"/>
      <c r="J88" s="16"/>
      <c r="K88" s="16"/>
      <c r="L88" s="85"/>
      <c r="M88" s="16"/>
      <c r="N88" s="16"/>
      <c r="O88" s="18"/>
      <c r="P88" s="39"/>
      <c r="Q88" s="23"/>
      <c r="R88" s="85"/>
      <c r="S88" s="23"/>
      <c r="T88" s="23"/>
      <c r="U88" s="31"/>
      <c r="V88" s="12"/>
      <c r="W88" s="26"/>
      <c r="X88" s="26"/>
      <c r="Y88" s="31"/>
      <c r="Z88" s="12"/>
      <c r="AA88" s="47">
        <v>256687</v>
      </c>
      <c r="AB88" s="47">
        <v>256687</v>
      </c>
      <c r="AC88" s="31"/>
      <c r="AD88" s="12"/>
      <c r="AE88" s="55">
        <v>256687</v>
      </c>
      <c r="AF88" s="47">
        <v>256687</v>
      </c>
      <c r="AG88" s="31"/>
      <c r="AH88" s="34"/>
      <c r="AI88" s="47">
        <v>256687</v>
      </c>
      <c r="AJ88" s="47">
        <v>256687</v>
      </c>
      <c r="AK88" s="47">
        <v>256687</v>
      </c>
      <c r="AL88" s="47">
        <v>256687</v>
      </c>
      <c r="AM88" s="31"/>
      <c r="AN88" s="12"/>
      <c r="AO88" s="55">
        <v>256687</v>
      </c>
      <c r="AP88" s="47">
        <v>256687</v>
      </c>
      <c r="AQ88" s="47">
        <v>256687</v>
      </c>
      <c r="AR88" s="47">
        <v>256687</v>
      </c>
      <c r="AS88" s="31"/>
      <c r="AT88" s="34"/>
      <c r="AU88" s="55">
        <v>256687</v>
      </c>
      <c r="AV88" s="47">
        <v>256687</v>
      </c>
      <c r="AW88" s="47">
        <v>256687</v>
      </c>
      <c r="AX88" s="31"/>
      <c r="AY88" s="34"/>
      <c r="AZ88" s="55">
        <v>256687</v>
      </c>
      <c r="BA88" s="47">
        <v>256687</v>
      </c>
      <c r="BB88" s="47">
        <v>256687</v>
      </c>
      <c r="BC88" s="47">
        <v>256687</v>
      </c>
      <c r="BD88" s="31"/>
      <c r="BE88" s="12"/>
      <c r="BF88" s="55">
        <v>256687</v>
      </c>
      <c r="BG88" s="47">
        <v>256687</v>
      </c>
      <c r="BH88" s="47">
        <v>256687</v>
      </c>
      <c r="BI88" s="31"/>
      <c r="BJ88" s="31"/>
      <c r="BK88" s="55">
        <v>256687</v>
      </c>
      <c r="BL88" s="542"/>
      <c r="BM88" s="542"/>
      <c r="BN88" s="51">
        <v>256687</v>
      </c>
      <c r="BO88" s="51">
        <v>256687</v>
      </c>
      <c r="BP88" s="51">
        <v>256687</v>
      </c>
      <c r="BQ88" s="51">
        <v>256687</v>
      </c>
      <c r="BR88" s="31"/>
      <c r="BS88" s="53"/>
      <c r="BT88" s="55">
        <v>256687</v>
      </c>
      <c r="BU88" s="542"/>
      <c r="BV88" s="542"/>
      <c r="BW88" s="542"/>
      <c r="BX88" s="542"/>
      <c r="BY88" s="542"/>
      <c r="BZ88" s="542"/>
      <c r="CA88" s="31"/>
      <c r="CB88" s="53"/>
      <c r="CC88" s="21"/>
      <c r="CD88" s="112"/>
      <c r="CE88" s="27"/>
    </row>
    <row r="89" spans="1:83" ht="25.5">
      <c r="A89" s="2" t="str">
        <f t="shared" si="1"/>
        <v/>
      </c>
      <c r="C89" s="41" t="s">
        <v>45</v>
      </c>
      <c r="D89" s="24" t="s">
        <v>276</v>
      </c>
      <c r="E89" s="24">
        <v>30318</v>
      </c>
      <c r="F89" s="24">
        <v>50364</v>
      </c>
      <c r="G89" s="28"/>
      <c r="H89" s="103" t="s">
        <v>277</v>
      </c>
      <c r="I89" s="16"/>
      <c r="J89" s="16"/>
      <c r="K89" s="16"/>
      <c r="L89" s="85"/>
      <c r="M89" s="16"/>
      <c r="N89" s="16"/>
      <c r="O89" s="18"/>
      <c r="P89" s="39"/>
      <c r="Q89" s="23"/>
      <c r="R89" s="85"/>
      <c r="S89" s="23"/>
      <c r="T89" s="23"/>
      <c r="U89" s="31"/>
      <c r="V89" s="12"/>
      <c r="W89" s="26"/>
      <c r="X89" s="26"/>
      <c r="Y89" s="31"/>
      <c r="Z89" s="12"/>
      <c r="AA89" s="47">
        <v>1158231</v>
      </c>
      <c r="AB89" s="47">
        <v>1158231</v>
      </c>
      <c r="AC89" s="31"/>
      <c r="AD89" s="12"/>
      <c r="AE89" s="55">
        <v>1158231</v>
      </c>
      <c r="AF89" s="47">
        <v>1158231</v>
      </c>
      <c r="AG89" s="31"/>
      <c r="AH89" s="34"/>
      <c r="AI89" s="47">
        <v>1158231</v>
      </c>
      <c r="AJ89" s="47">
        <v>1158231</v>
      </c>
      <c r="AK89" s="47">
        <v>1158231</v>
      </c>
      <c r="AL89" s="47">
        <v>1158231</v>
      </c>
      <c r="AM89" s="31"/>
      <c r="AN89" s="12"/>
      <c r="AO89" s="55">
        <v>1158231</v>
      </c>
      <c r="AP89" s="47">
        <v>1158231</v>
      </c>
      <c r="AQ89" s="47">
        <v>1158231</v>
      </c>
      <c r="AR89" s="47">
        <v>1158231</v>
      </c>
      <c r="AS89" s="31"/>
      <c r="AT89" s="34"/>
      <c r="AU89" s="55">
        <v>1158231</v>
      </c>
      <c r="AV89" s="47">
        <v>1158231</v>
      </c>
      <c r="AW89" s="47">
        <v>1158231</v>
      </c>
      <c r="AX89" s="31"/>
      <c r="AY89" s="34"/>
      <c r="AZ89" s="55">
        <v>1158231</v>
      </c>
      <c r="BA89" s="47">
        <v>1158231</v>
      </c>
      <c r="BB89" s="47">
        <v>1158231</v>
      </c>
      <c r="BC89" s="47">
        <v>1158231</v>
      </c>
      <c r="BD89" s="31"/>
      <c r="BE89" s="12"/>
      <c r="BF89" s="55">
        <v>1158231</v>
      </c>
      <c r="BG89" s="47">
        <v>1158231</v>
      </c>
      <c r="BH89" s="47">
        <v>1158231</v>
      </c>
      <c r="BI89" s="31"/>
      <c r="BJ89" s="31"/>
      <c r="BK89" s="55">
        <v>1158231</v>
      </c>
      <c r="BL89" s="542"/>
      <c r="BM89" s="542"/>
      <c r="BN89" s="51">
        <v>1158231</v>
      </c>
      <c r="BO89" s="51">
        <v>1158231</v>
      </c>
      <c r="BP89" s="51">
        <v>1158231</v>
      </c>
      <c r="BQ89" s="51">
        <v>1158231</v>
      </c>
      <c r="BR89" s="31"/>
      <c r="BS89" s="53"/>
      <c r="BT89" s="55">
        <v>1158231</v>
      </c>
      <c r="BU89" s="542"/>
      <c r="BV89" s="542"/>
      <c r="BW89" s="542"/>
      <c r="BX89" s="542"/>
      <c r="BY89" s="542"/>
      <c r="BZ89" s="542"/>
      <c r="CA89" s="31"/>
      <c r="CB89" s="53"/>
      <c r="CC89" s="21"/>
      <c r="CD89" s="112"/>
      <c r="CE89" s="27"/>
    </row>
    <row r="90" spans="1:83" ht="25.5">
      <c r="A90" s="2" t="str">
        <f t="shared" si="1"/>
        <v/>
      </c>
      <c r="C90" s="41" t="s">
        <v>45</v>
      </c>
      <c r="D90" s="24" t="s">
        <v>276</v>
      </c>
      <c r="E90" s="24">
        <v>30319</v>
      </c>
      <c r="F90" s="24">
        <v>50365</v>
      </c>
      <c r="G90" s="28"/>
      <c r="H90" s="103" t="s">
        <v>275</v>
      </c>
      <c r="I90" s="16"/>
      <c r="J90" s="16"/>
      <c r="K90" s="16"/>
      <c r="L90" s="85"/>
      <c r="M90" s="16"/>
      <c r="N90" s="16"/>
      <c r="O90" s="18"/>
      <c r="P90" s="39"/>
      <c r="Q90" s="23"/>
      <c r="R90" s="85"/>
      <c r="S90" s="23"/>
      <c r="T90" s="23"/>
      <c r="U90" s="31"/>
      <c r="V90" s="12"/>
      <c r="W90" s="26"/>
      <c r="X90" s="26"/>
      <c r="Y90" s="31"/>
      <c r="Z90" s="12"/>
      <c r="AA90" s="47">
        <v>466969</v>
      </c>
      <c r="AB90" s="47">
        <v>466969</v>
      </c>
      <c r="AC90" s="31"/>
      <c r="AD90" s="12"/>
      <c r="AE90" s="55">
        <v>466969</v>
      </c>
      <c r="AF90" s="47">
        <v>466969</v>
      </c>
      <c r="AG90" s="31"/>
      <c r="AH90" s="34"/>
      <c r="AI90" s="47">
        <v>466969</v>
      </c>
      <c r="AJ90" s="47">
        <v>466969</v>
      </c>
      <c r="AK90" s="47">
        <v>466969</v>
      </c>
      <c r="AL90" s="47">
        <v>466969</v>
      </c>
      <c r="AM90" s="31"/>
      <c r="AN90" s="12"/>
      <c r="AO90" s="55">
        <v>466969</v>
      </c>
      <c r="AP90" s="47">
        <v>466969</v>
      </c>
      <c r="AQ90" s="47">
        <v>466969</v>
      </c>
      <c r="AR90" s="47">
        <v>466969</v>
      </c>
      <c r="AS90" s="31"/>
      <c r="AT90" s="34"/>
      <c r="AU90" s="55">
        <v>466969</v>
      </c>
      <c r="AV90" s="47">
        <v>466969</v>
      </c>
      <c r="AW90" s="47">
        <v>466969</v>
      </c>
      <c r="AX90" s="31"/>
      <c r="AY90" s="34"/>
      <c r="AZ90" s="55">
        <v>466969</v>
      </c>
      <c r="BA90" s="47">
        <v>466969</v>
      </c>
      <c r="BB90" s="47">
        <v>466969</v>
      </c>
      <c r="BC90" s="47">
        <v>466969</v>
      </c>
      <c r="BD90" s="31"/>
      <c r="BE90" s="12"/>
      <c r="BF90" s="55">
        <v>466969</v>
      </c>
      <c r="BG90" s="47">
        <v>466969</v>
      </c>
      <c r="BH90" s="47">
        <v>466969</v>
      </c>
      <c r="BI90" s="31"/>
      <c r="BJ90" s="31"/>
      <c r="BK90" s="55">
        <v>466969</v>
      </c>
      <c r="BL90" s="542"/>
      <c r="BM90" s="542"/>
      <c r="BN90" s="51">
        <v>466969</v>
      </c>
      <c r="BO90" s="51">
        <v>466969</v>
      </c>
      <c r="BP90" s="51">
        <v>466969</v>
      </c>
      <c r="BQ90" s="51">
        <v>466969</v>
      </c>
      <c r="BR90" s="31"/>
      <c r="BS90" s="53"/>
      <c r="BT90" s="55">
        <v>466969</v>
      </c>
      <c r="BU90" s="542"/>
      <c r="BV90" s="542"/>
      <c r="BW90" s="542"/>
      <c r="BX90" s="542"/>
      <c r="BY90" s="542"/>
      <c r="BZ90" s="542"/>
      <c r="CA90" s="31"/>
      <c r="CB90" s="53"/>
      <c r="CC90" s="21"/>
      <c r="CD90" s="112"/>
      <c r="CE90" s="27"/>
    </row>
    <row r="91" spans="1:83">
      <c r="A91" s="2" t="str">
        <f t="shared" si="1"/>
        <v>TP2006077</v>
      </c>
      <c r="B91" s="311" t="s">
        <v>627</v>
      </c>
      <c r="C91" s="42" t="s">
        <v>41</v>
      </c>
      <c r="D91" s="4" t="s">
        <v>270</v>
      </c>
      <c r="E91" s="4" t="s">
        <v>43</v>
      </c>
      <c r="F91" s="4" t="s">
        <v>43</v>
      </c>
      <c r="G91" s="28">
        <v>41152</v>
      </c>
      <c r="H91" s="103" t="s">
        <v>274</v>
      </c>
      <c r="I91" s="16" t="s">
        <v>86</v>
      </c>
      <c r="J91" s="16" t="s">
        <v>86</v>
      </c>
      <c r="K91" s="16" t="s">
        <v>86</v>
      </c>
      <c r="L91" s="85" t="s">
        <v>86</v>
      </c>
      <c r="M91" s="16" t="s">
        <v>86</v>
      </c>
      <c r="N91" s="16" t="s">
        <v>86</v>
      </c>
      <c r="O91" s="18" t="s">
        <v>82</v>
      </c>
      <c r="P91" s="39" t="s">
        <v>86</v>
      </c>
      <c r="Q91" s="23">
        <v>47434000</v>
      </c>
      <c r="R91" s="85" t="s">
        <v>82</v>
      </c>
      <c r="S91" s="23">
        <v>47172572</v>
      </c>
      <c r="T91" s="23">
        <v>47172572</v>
      </c>
      <c r="U91" s="31">
        <v>-5.5114053210777447E-3</v>
      </c>
      <c r="V91" s="12">
        <v>0</v>
      </c>
      <c r="W91" s="26">
        <v>47415121</v>
      </c>
      <c r="X91" s="26">
        <v>47415121</v>
      </c>
      <c r="Y91" s="31">
        <v>5.1417378725926444E-3</v>
      </c>
      <c r="Z91" s="12">
        <v>0</v>
      </c>
      <c r="AA91" s="47">
        <v>47659752</v>
      </c>
      <c r="AB91" s="47">
        <v>47659900</v>
      </c>
      <c r="AC91" s="31">
        <f>AA91/X91-1</f>
        <v>5.159345686368777E-3</v>
      </c>
      <c r="AD91" s="31">
        <f>AB91/AA91-1</f>
        <v>3.1053455753493608E-6</v>
      </c>
      <c r="AE91" s="57">
        <f>SUM(AE92:AE95)</f>
        <v>47660028.540000007</v>
      </c>
      <c r="AF91" s="51">
        <v>47659900</v>
      </c>
      <c r="AG91" s="31">
        <f>AE91/AB91-1</f>
        <v>2.6970262212433482E-6</v>
      </c>
      <c r="AH91" s="53">
        <f>AF91/AE91-1</f>
        <v>-2.6970189473951578E-6</v>
      </c>
      <c r="AI91" s="51">
        <v>47660028.540000007</v>
      </c>
      <c r="AJ91" s="51">
        <v>47660028.540000007</v>
      </c>
      <c r="AK91" s="51">
        <v>47660028.540000007</v>
      </c>
      <c r="AL91" s="51">
        <v>47660028.540000007</v>
      </c>
      <c r="AM91" s="31">
        <f>AI91/AF91-1</f>
        <v>2.6970262212433482E-6</v>
      </c>
      <c r="AN91" s="31">
        <f>AJ91/AI91-1</f>
        <v>0</v>
      </c>
      <c r="AO91" s="57">
        <v>47660028.540000007</v>
      </c>
      <c r="AP91" s="51">
        <v>47660028.540000007</v>
      </c>
      <c r="AQ91" s="51">
        <v>47660028.540000007</v>
      </c>
      <c r="AR91" s="51">
        <v>47660028.540000007</v>
      </c>
      <c r="AS91" s="31">
        <f>AO91/AK91-1</f>
        <v>0</v>
      </c>
      <c r="AT91" s="53">
        <f>AP91/AO91-1</f>
        <v>0</v>
      </c>
      <c r="AU91" s="57">
        <v>47660028.540000007</v>
      </c>
      <c r="AV91" s="51">
        <v>47660028.540000007</v>
      </c>
      <c r="AW91" s="51">
        <v>47660028.540000007</v>
      </c>
      <c r="AX91" s="31">
        <f>AU91/AQ91-1</f>
        <v>0</v>
      </c>
      <c r="AY91" s="53">
        <f>AR91/AU91-1</f>
        <v>0</v>
      </c>
      <c r="AZ91" s="57">
        <v>47660028.540000007</v>
      </c>
      <c r="BA91" s="51">
        <v>47660028.540000007</v>
      </c>
      <c r="BB91" s="51">
        <v>47660028.540000007</v>
      </c>
      <c r="BC91" s="51">
        <v>47660028.540000007</v>
      </c>
      <c r="BD91" s="31">
        <f>AZ91/AV91-1</f>
        <v>0</v>
      </c>
      <c r="BE91" s="31">
        <f>BA91/AZ91-1</f>
        <v>0</v>
      </c>
      <c r="BF91" s="57">
        <v>47660028.540000007</v>
      </c>
      <c r="BG91" s="51">
        <v>47660028.540000007</v>
      </c>
      <c r="BH91" s="51">
        <v>47660028.540000007</v>
      </c>
      <c r="BI91" s="31">
        <f>BF91/BB91-1</f>
        <v>0</v>
      </c>
      <c r="BJ91" s="31">
        <f>BG91/BF91-1</f>
        <v>0</v>
      </c>
      <c r="BK91" s="55">
        <v>47660028.540000007</v>
      </c>
      <c r="BL91" s="542"/>
      <c r="BM91" s="542"/>
      <c r="BN91" s="51">
        <v>47660028.540000007</v>
      </c>
      <c r="BO91" s="51">
        <v>47660028.540000007</v>
      </c>
      <c r="BP91" s="51">
        <v>47660028.540000007</v>
      </c>
      <c r="BQ91" s="51">
        <v>47660028.540000007</v>
      </c>
      <c r="BR91" s="31">
        <f>IFERROR(BK91/BG91-1,"N/A")</f>
        <v>0</v>
      </c>
      <c r="BS91" s="609">
        <f>IFERROR(BP91/BK91-1,"N/A")</f>
        <v>0</v>
      </c>
      <c r="BT91" s="55">
        <v>47660028.540000007</v>
      </c>
      <c r="BU91" s="542"/>
      <c r="BV91" s="542"/>
      <c r="BW91" s="542"/>
      <c r="BX91" s="542"/>
      <c r="BY91" s="542"/>
      <c r="BZ91" s="542"/>
      <c r="CA91" s="31">
        <f>IFERROR(BT91/BP91-1,"N/A")</f>
        <v>0</v>
      </c>
      <c r="CB91" s="609">
        <f>IFERROR(BY91/BT91-1,"N/A")</f>
        <v>-1</v>
      </c>
      <c r="CC91" s="21"/>
      <c r="CD91" s="112"/>
      <c r="CE91" s="27"/>
    </row>
    <row r="92" spans="1:83" ht="17.25" customHeight="1">
      <c r="A92" s="2" t="str">
        <f t="shared" si="1"/>
        <v/>
      </c>
      <c r="C92" s="41" t="s">
        <v>45</v>
      </c>
      <c r="D92" s="24" t="s">
        <v>270</v>
      </c>
      <c r="E92" s="24">
        <v>349</v>
      </c>
      <c r="F92" s="24">
        <v>10456</v>
      </c>
      <c r="G92" s="28"/>
      <c r="H92" s="103" t="s">
        <v>273</v>
      </c>
      <c r="I92" s="16"/>
      <c r="J92" s="16"/>
      <c r="K92" s="16"/>
      <c r="L92" s="85"/>
      <c r="M92" s="16"/>
      <c r="N92" s="16"/>
      <c r="O92" s="18"/>
      <c r="P92" s="39"/>
      <c r="Q92" s="23"/>
      <c r="R92" s="85"/>
      <c r="S92" s="23"/>
      <c r="T92" s="23"/>
      <c r="U92" s="31"/>
      <c r="V92" s="12"/>
      <c r="W92" s="26"/>
      <c r="X92" s="26"/>
      <c r="Y92" s="31"/>
      <c r="Z92" s="12"/>
      <c r="AA92" s="47">
        <v>7533965</v>
      </c>
      <c r="AB92" s="47">
        <v>7533965</v>
      </c>
      <c r="AC92" s="31"/>
      <c r="AD92" s="12"/>
      <c r="AE92" s="57">
        <v>7533965</v>
      </c>
      <c r="AF92" s="47">
        <v>7533965</v>
      </c>
      <c r="AG92" s="31"/>
      <c r="AH92" s="34"/>
      <c r="AI92" s="51">
        <v>7533965</v>
      </c>
      <c r="AJ92" s="51">
        <v>7533965</v>
      </c>
      <c r="AK92" s="51">
        <v>7533965</v>
      </c>
      <c r="AL92" s="51">
        <v>7533965</v>
      </c>
      <c r="AM92" s="31"/>
      <c r="AN92" s="12"/>
      <c r="AO92" s="57">
        <v>7533965</v>
      </c>
      <c r="AP92" s="51">
        <v>7533965</v>
      </c>
      <c r="AQ92" s="51">
        <v>7533965</v>
      </c>
      <c r="AR92" s="51">
        <v>7533965</v>
      </c>
      <c r="AS92" s="31"/>
      <c r="AT92" s="34"/>
      <c r="AU92" s="57">
        <v>7533965</v>
      </c>
      <c r="AV92" s="51">
        <v>7533965</v>
      </c>
      <c r="AW92" s="51">
        <v>7533965</v>
      </c>
      <c r="AX92" s="31"/>
      <c r="AY92" s="34"/>
      <c r="AZ92" s="57">
        <v>7533965</v>
      </c>
      <c r="BA92" s="51">
        <v>7533965</v>
      </c>
      <c r="BB92" s="51">
        <v>7533965</v>
      </c>
      <c r="BC92" s="51">
        <v>7533965</v>
      </c>
      <c r="BD92" s="31"/>
      <c r="BE92" s="12"/>
      <c r="BF92" s="57">
        <v>7533965</v>
      </c>
      <c r="BG92" s="51">
        <v>7533965</v>
      </c>
      <c r="BH92" s="51">
        <v>7533965</v>
      </c>
      <c r="BI92" s="31"/>
      <c r="BJ92" s="31"/>
      <c r="BK92" s="55">
        <v>7533965</v>
      </c>
      <c r="BL92" s="542"/>
      <c r="BM92" s="542"/>
      <c r="BN92" s="51">
        <v>7533965</v>
      </c>
      <c r="BO92" s="51">
        <v>7533965</v>
      </c>
      <c r="BP92" s="51">
        <v>7533965</v>
      </c>
      <c r="BQ92" s="51">
        <v>7533965</v>
      </c>
      <c r="BR92" s="31"/>
      <c r="BS92" s="53"/>
      <c r="BT92" s="55">
        <v>7533965</v>
      </c>
      <c r="BU92" s="542"/>
      <c r="BV92" s="542"/>
      <c r="BW92" s="542"/>
      <c r="BX92" s="542"/>
      <c r="BY92" s="542"/>
      <c r="BZ92" s="542"/>
      <c r="CA92" s="31"/>
      <c r="CB92" s="53"/>
      <c r="CC92" s="21"/>
      <c r="CD92" s="112"/>
      <c r="CE92" s="27"/>
    </row>
    <row r="93" spans="1:83" ht="39" customHeight="1">
      <c r="A93" s="2" t="str">
        <f t="shared" si="1"/>
        <v/>
      </c>
      <c r="C93" s="41" t="s">
        <v>45</v>
      </c>
      <c r="D93" s="24" t="s">
        <v>270</v>
      </c>
      <c r="E93" s="24">
        <v>30142</v>
      </c>
      <c r="F93" s="24">
        <v>50148</v>
      </c>
      <c r="G93" s="28"/>
      <c r="H93" s="103" t="s">
        <v>272</v>
      </c>
      <c r="I93" s="16"/>
      <c r="J93" s="16"/>
      <c r="K93" s="16"/>
      <c r="L93" s="85"/>
      <c r="M93" s="16"/>
      <c r="N93" s="16"/>
      <c r="O93" s="18"/>
      <c r="P93" s="39"/>
      <c r="Q93" s="23"/>
      <c r="R93" s="85"/>
      <c r="S93" s="23"/>
      <c r="T93" s="23"/>
      <c r="U93" s="31"/>
      <c r="V93" s="12"/>
      <c r="W93" s="26"/>
      <c r="X93" s="26"/>
      <c r="Y93" s="31"/>
      <c r="Z93" s="12"/>
      <c r="AA93" s="47">
        <v>38394007</v>
      </c>
      <c r="AB93" s="47">
        <v>38394007</v>
      </c>
      <c r="AC93" s="31"/>
      <c r="AD93" s="12"/>
      <c r="AE93" s="57">
        <v>38394283.540000007</v>
      </c>
      <c r="AF93" s="47">
        <v>38394007</v>
      </c>
      <c r="AG93" s="31"/>
      <c r="AH93" s="34"/>
      <c r="AI93" s="51">
        <v>38394283.540000007</v>
      </c>
      <c r="AJ93" s="51">
        <v>38394283.540000007</v>
      </c>
      <c r="AK93" s="51">
        <v>38394283.540000007</v>
      </c>
      <c r="AL93" s="51">
        <v>38394283.540000007</v>
      </c>
      <c r="AM93" s="31"/>
      <c r="AN93" s="12"/>
      <c r="AO93" s="57">
        <v>38394283.540000007</v>
      </c>
      <c r="AP93" s="51">
        <v>38394283.540000007</v>
      </c>
      <c r="AQ93" s="51">
        <v>38394283.540000007</v>
      </c>
      <c r="AR93" s="51">
        <v>38394283.540000007</v>
      </c>
      <c r="AS93" s="31"/>
      <c r="AT93" s="34"/>
      <c r="AU93" s="57">
        <v>38394283.540000007</v>
      </c>
      <c r="AV93" s="51">
        <v>38394283.540000007</v>
      </c>
      <c r="AW93" s="51">
        <v>38394283.540000007</v>
      </c>
      <c r="AX93" s="31"/>
      <c r="AY93" s="34"/>
      <c r="AZ93" s="57">
        <v>38394283.540000007</v>
      </c>
      <c r="BA93" s="51">
        <v>38394283.540000007</v>
      </c>
      <c r="BB93" s="51">
        <v>38394283.540000007</v>
      </c>
      <c r="BC93" s="51">
        <v>38394283.540000007</v>
      </c>
      <c r="BD93" s="31"/>
      <c r="BE93" s="12"/>
      <c r="BF93" s="57">
        <v>38394283.540000007</v>
      </c>
      <c r="BG93" s="51">
        <v>38394283.540000007</v>
      </c>
      <c r="BH93" s="51">
        <v>38394283.540000007</v>
      </c>
      <c r="BI93" s="31"/>
      <c r="BJ93" s="31"/>
      <c r="BK93" s="55">
        <v>38394283.540000007</v>
      </c>
      <c r="BL93" s="542"/>
      <c r="BM93" s="542"/>
      <c r="BN93" s="51">
        <v>38394283.540000007</v>
      </c>
      <c r="BO93" s="51">
        <v>38394283.540000007</v>
      </c>
      <c r="BP93" s="51">
        <v>38394283.540000007</v>
      </c>
      <c r="BQ93" s="51">
        <v>38394283.540000007</v>
      </c>
      <c r="BR93" s="31"/>
      <c r="BS93" s="53"/>
      <c r="BT93" s="55">
        <v>38394283.540000007</v>
      </c>
      <c r="BU93" s="542"/>
      <c r="BV93" s="542"/>
      <c r="BW93" s="542"/>
      <c r="BX93" s="542"/>
      <c r="BY93" s="542"/>
      <c r="BZ93" s="542"/>
      <c r="CA93" s="31"/>
      <c r="CB93" s="53"/>
      <c r="CC93" s="21"/>
      <c r="CD93" s="112"/>
      <c r="CE93" s="27"/>
    </row>
    <row r="94" spans="1:83" ht="25.5">
      <c r="A94" s="2" t="str">
        <f t="shared" si="1"/>
        <v/>
      </c>
      <c r="C94" s="41" t="s">
        <v>45</v>
      </c>
      <c r="D94" s="24" t="s">
        <v>270</v>
      </c>
      <c r="E94" s="24">
        <v>30142</v>
      </c>
      <c r="F94" s="24">
        <v>50149</v>
      </c>
      <c r="G94" s="28"/>
      <c r="H94" s="103" t="s">
        <v>271</v>
      </c>
      <c r="I94" s="16"/>
      <c r="J94" s="16"/>
      <c r="K94" s="16"/>
      <c r="L94" s="85"/>
      <c r="M94" s="16"/>
      <c r="N94" s="16"/>
      <c r="O94" s="18"/>
      <c r="P94" s="39"/>
      <c r="Q94" s="23"/>
      <c r="R94" s="85"/>
      <c r="S94" s="23"/>
      <c r="T94" s="23"/>
      <c r="U94" s="31"/>
      <c r="V94" s="12"/>
      <c r="W94" s="26"/>
      <c r="X94" s="26"/>
      <c r="Y94" s="31"/>
      <c r="Z94" s="12"/>
      <c r="AA94" s="47">
        <v>1731780</v>
      </c>
      <c r="AB94" s="47">
        <v>1731780</v>
      </c>
      <c r="AC94" s="31"/>
      <c r="AD94" s="12"/>
      <c r="AE94" s="55">
        <v>1731780</v>
      </c>
      <c r="AF94" s="47">
        <v>1731780</v>
      </c>
      <c r="AG94" s="31"/>
      <c r="AH94" s="34"/>
      <c r="AI94" s="47">
        <v>1731780</v>
      </c>
      <c r="AJ94" s="47">
        <v>1731780</v>
      </c>
      <c r="AK94" s="47">
        <v>1731780</v>
      </c>
      <c r="AL94" s="47">
        <v>1731780</v>
      </c>
      <c r="AM94" s="31"/>
      <c r="AN94" s="12"/>
      <c r="AO94" s="55">
        <v>1731780</v>
      </c>
      <c r="AP94" s="47">
        <v>1731780</v>
      </c>
      <c r="AQ94" s="47">
        <v>1731780</v>
      </c>
      <c r="AR94" s="47">
        <v>1731780</v>
      </c>
      <c r="AS94" s="31"/>
      <c r="AT94" s="34"/>
      <c r="AU94" s="55">
        <v>1731780</v>
      </c>
      <c r="AV94" s="47">
        <v>1731780</v>
      </c>
      <c r="AW94" s="47">
        <v>1731780</v>
      </c>
      <c r="AX94" s="31"/>
      <c r="AY94" s="34"/>
      <c r="AZ94" s="55">
        <v>1731780</v>
      </c>
      <c r="BA94" s="47">
        <v>1731780</v>
      </c>
      <c r="BB94" s="47">
        <v>1731780</v>
      </c>
      <c r="BC94" s="47">
        <v>1731780</v>
      </c>
      <c r="BD94" s="31"/>
      <c r="BE94" s="12"/>
      <c r="BF94" s="55">
        <v>1731780</v>
      </c>
      <c r="BG94" s="47">
        <v>1731780</v>
      </c>
      <c r="BH94" s="47">
        <v>1731780</v>
      </c>
      <c r="BI94" s="31"/>
      <c r="BJ94" s="31"/>
      <c r="BK94" s="55">
        <v>1731780</v>
      </c>
      <c r="BL94" s="542"/>
      <c r="BM94" s="542"/>
      <c r="BN94" s="51">
        <v>1731780</v>
      </c>
      <c r="BO94" s="51">
        <v>1731780</v>
      </c>
      <c r="BP94" s="51">
        <v>1731780</v>
      </c>
      <c r="BQ94" s="51">
        <v>1731780</v>
      </c>
      <c r="BR94" s="31"/>
      <c r="BS94" s="53"/>
      <c r="BT94" s="55">
        <v>1731780</v>
      </c>
      <c r="BU94" s="542"/>
      <c r="BV94" s="542"/>
      <c r="BW94" s="542"/>
      <c r="BX94" s="542"/>
      <c r="BY94" s="542"/>
      <c r="BZ94" s="542"/>
      <c r="CA94" s="31"/>
      <c r="CB94" s="53"/>
      <c r="CC94" s="21"/>
      <c r="CD94" s="112"/>
      <c r="CE94" s="27"/>
    </row>
    <row r="95" spans="1:83">
      <c r="A95" s="2" t="str">
        <f t="shared" si="1"/>
        <v/>
      </c>
      <c r="C95" s="41" t="s">
        <v>45</v>
      </c>
      <c r="D95" s="24" t="s">
        <v>270</v>
      </c>
      <c r="E95" s="24">
        <v>30142</v>
      </c>
      <c r="F95" s="24">
        <v>50150</v>
      </c>
      <c r="G95" s="28"/>
      <c r="H95" s="103" t="s">
        <v>269</v>
      </c>
      <c r="I95" s="16"/>
      <c r="J95" s="16"/>
      <c r="K95" s="16"/>
      <c r="L95" s="85"/>
      <c r="M95" s="16"/>
      <c r="N95" s="16"/>
      <c r="O95" s="18"/>
      <c r="P95" s="39"/>
      <c r="Q95" s="23"/>
      <c r="R95" s="85"/>
      <c r="S95" s="23"/>
      <c r="T95" s="23"/>
      <c r="U95" s="31"/>
      <c r="V95" s="12"/>
      <c r="W95" s="26"/>
      <c r="X95" s="26"/>
      <c r="Y95" s="31"/>
      <c r="Z95" s="12"/>
      <c r="AA95" s="47">
        <v>0</v>
      </c>
      <c r="AB95" s="47">
        <v>0</v>
      </c>
      <c r="AC95" s="31"/>
      <c r="AD95" s="12"/>
      <c r="AE95" s="55">
        <v>0</v>
      </c>
      <c r="AF95" s="47">
        <v>0</v>
      </c>
      <c r="AG95" s="31"/>
      <c r="AH95" s="34"/>
      <c r="AI95" s="47">
        <v>0</v>
      </c>
      <c r="AJ95" s="47">
        <v>0</v>
      </c>
      <c r="AK95" s="47">
        <v>0</v>
      </c>
      <c r="AL95" s="47">
        <v>0</v>
      </c>
      <c r="AM95" s="31"/>
      <c r="AN95" s="12"/>
      <c r="AO95" s="55">
        <v>0</v>
      </c>
      <c r="AP95" s="47">
        <v>0</v>
      </c>
      <c r="AQ95" s="47">
        <v>0</v>
      </c>
      <c r="AR95" s="47">
        <v>0</v>
      </c>
      <c r="AS95" s="31"/>
      <c r="AT95" s="34"/>
      <c r="AU95" s="55">
        <v>0</v>
      </c>
      <c r="AV95" s="47">
        <v>0</v>
      </c>
      <c r="AW95" s="47">
        <v>0</v>
      </c>
      <c r="AX95" s="31"/>
      <c r="AY95" s="34"/>
      <c r="AZ95" s="55">
        <v>0</v>
      </c>
      <c r="BA95" s="47">
        <v>0</v>
      </c>
      <c r="BB95" s="47">
        <v>0</v>
      </c>
      <c r="BC95" s="47">
        <v>0</v>
      </c>
      <c r="BD95" s="31"/>
      <c r="BE95" s="12"/>
      <c r="BF95" s="55">
        <v>0</v>
      </c>
      <c r="BG95" s="47">
        <v>0</v>
      </c>
      <c r="BH95" s="47">
        <v>0</v>
      </c>
      <c r="BI95" s="31"/>
      <c r="BJ95" s="31"/>
      <c r="BK95" s="55">
        <v>0</v>
      </c>
      <c r="BL95" s="542"/>
      <c r="BM95" s="542"/>
      <c r="BN95" s="51">
        <v>0</v>
      </c>
      <c r="BO95" s="51">
        <v>0</v>
      </c>
      <c r="BP95" s="51">
        <v>0</v>
      </c>
      <c r="BQ95" s="51">
        <v>0</v>
      </c>
      <c r="BR95" s="31"/>
      <c r="BS95" s="53"/>
      <c r="BT95" s="55">
        <v>0</v>
      </c>
      <c r="BU95" s="542"/>
      <c r="BV95" s="542"/>
      <c r="BW95" s="542"/>
      <c r="BX95" s="542"/>
      <c r="BY95" s="542"/>
      <c r="BZ95" s="542"/>
      <c r="CA95" s="31"/>
      <c r="CB95" s="53"/>
      <c r="CC95" s="21"/>
      <c r="CD95" s="112"/>
      <c r="CE95" s="27"/>
    </row>
    <row r="96" spans="1:83" ht="38.25">
      <c r="A96" s="2" t="str">
        <f t="shared" si="1"/>
        <v>TP2009100</v>
      </c>
      <c r="B96" s="311" t="s">
        <v>1322</v>
      </c>
      <c r="C96" s="42" t="s">
        <v>41</v>
      </c>
      <c r="D96" s="4" t="s">
        <v>267</v>
      </c>
      <c r="E96" s="4" t="s">
        <v>43</v>
      </c>
      <c r="F96" s="4" t="s">
        <v>43</v>
      </c>
      <c r="G96" s="28">
        <v>41061</v>
      </c>
      <c r="H96" s="103" t="s">
        <v>268</v>
      </c>
      <c r="I96" s="16" t="s">
        <v>86</v>
      </c>
      <c r="J96" s="16" t="s">
        <v>86</v>
      </c>
      <c r="K96" s="16" t="s">
        <v>86</v>
      </c>
      <c r="L96" s="39" t="s">
        <v>86</v>
      </c>
      <c r="M96" s="16" t="s">
        <v>86</v>
      </c>
      <c r="N96" s="16" t="s">
        <v>86</v>
      </c>
      <c r="O96" s="18" t="s">
        <v>82</v>
      </c>
      <c r="P96" s="39" t="s">
        <v>86</v>
      </c>
      <c r="Q96" s="23">
        <v>284100</v>
      </c>
      <c r="R96" s="85" t="s">
        <v>82</v>
      </c>
      <c r="S96" s="23">
        <v>230750</v>
      </c>
      <c r="T96" s="23">
        <v>230750</v>
      </c>
      <c r="U96" s="31">
        <v>-0.18778599084829284</v>
      </c>
      <c r="V96" s="12">
        <v>0</v>
      </c>
      <c r="W96" s="26">
        <v>230750</v>
      </c>
      <c r="X96" s="26">
        <v>230750</v>
      </c>
      <c r="Y96" s="31">
        <v>0</v>
      </c>
      <c r="Z96" s="12">
        <v>0</v>
      </c>
      <c r="AA96" s="47">
        <v>230750</v>
      </c>
      <c r="AB96" s="47">
        <v>230750</v>
      </c>
      <c r="AC96" s="31">
        <v>0</v>
      </c>
      <c r="AD96" s="12">
        <v>0</v>
      </c>
      <c r="AE96" s="55">
        <v>230750</v>
      </c>
      <c r="AF96" s="47">
        <v>230750</v>
      </c>
      <c r="AG96" s="31">
        <v>0</v>
      </c>
      <c r="AH96" s="34">
        <v>0</v>
      </c>
      <c r="AI96" s="47">
        <v>230750</v>
      </c>
      <c r="AJ96" s="47">
        <v>230750</v>
      </c>
      <c r="AK96" s="47">
        <v>230750</v>
      </c>
      <c r="AL96" s="47">
        <v>230750</v>
      </c>
      <c r="AM96" s="31">
        <v>0</v>
      </c>
      <c r="AN96" s="12">
        <v>0</v>
      </c>
      <c r="AO96" s="55">
        <v>230750</v>
      </c>
      <c r="AP96" s="47">
        <v>230750</v>
      </c>
      <c r="AQ96" s="47">
        <v>230750</v>
      </c>
      <c r="AR96" s="47">
        <v>230750</v>
      </c>
      <c r="AS96" s="31">
        <f>AO96/AK96-1</f>
        <v>0</v>
      </c>
      <c r="AT96" s="53">
        <f>AP96/AO96-1</f>
        <v>0</v>
      </c>
      <c r="AU96" s="55">
        <v>230750</v>
      </c>
      <c r="AV96" s="47">
        <v>230750</v>
      </c>
      <c r="AW96" s="47">
        <v>230750</v>
      </c>
      <c r="AX96" s="31">
        <f>AU96/AQ96-1</f>
        <v>0</v>
      </c>
      <c r="AY96" s="53">
        <f>AR96/AU96-1</f>
        <v>0</v>
      </c>
      <c r="AZ96" s="55">
        <v>230750</v>
      </c>
      <c r="BA96" s="47">
        <v>230750</v>
      </c>
      <c r="BB96" s="47">
        <v>230750</v>
      </c>
      <c r="BC96" s="47">
        <v>230750</v>
      </c>
      <c r="BD96" s="31">
        <f>AZ96/AV96-1</f>
        <v>0</v>
      </c>
      <c r="BE96" s="31">
        <f>BA96/AZ96-1</f>
        <v>0</v>
      </c>
      <c r="BF96" s="55">
        <v>230750</v>
      </c>
      <c r="BG96" s="47">
        <v>230750</v>
      </c>
      <c r="BH96" s="47">
        <v>230750</v>
      </c>
      <c r="BI96" s="31">
        <f>BF96/BB96-1</f>
        <v>0</v>
      </c>
      <c r="BJ96" s="31">
        <f>BG96/BF96-1</f>
        <v>0</v>
      </c>
      <c r="BK96" s="55">
        <v>230750</v>
      </c>
      <c r="BL96" s="542"/>
      <c r="BM96" s="542"/>
      <c r="BN96" s="51">
        <v>230750</v>
      </c>
      <c r="BO96" s="51">
        <v>230750</v>
      </c>
      <c r="BP96" s="51">
        <v>230750</v>
      </c>
      <c r="BQ96" s="51">
        <v>230750</v>
      </c>
      <c r="BR96" s="31">
        <f>IFERROR(BK96/BG96-1,"N/A")</f>
        <v>0</v>
      </c>
      <c r="BS96" s="609">
        <f>IFERROR(BP96/BK96-1,"N/A")</f>
        <v>0</v>
      </c>
      <c r="BT96" s="55">
        <v>230750</v>
      </c>
      <c r="BU96" s="542"/>
      <c r="BV96" s="542"/>
      <c r="BW96" s="542"/>
      <c r="BX96" s="542"/>
      <c r="BY96" s="542"/>
      <c r="BZ96" s="542"/>
      <c r="CA96" s="31">
        <f>IFERROR(BT96/BP96-1,"N/A")</f>
        <v>0</v>
      </c>
      <c r="CB96" s="609">
        <f>IFERROR(BY96/BT96-1,"N/A")</f>
        <v>-1</v>
      </c>
      <c r="CC96" s="21"/>
      <c r="CD96" s="112"/>
      <c r="CE96" s="27"/>
    </row>
    <row r="97" spans="1:83" ht="38.25">
      <c r="A97" s="2" t="str">
        <f t="shared" si="1"/>
        <v/>
      </c>
      <c r="C97" s="41" t="s">
        <v>45</v>
      </c>
      <c r="D97" s="24" t="s">
        <v>267</v>
      </c>
      <c r="E97" s="24">
        <v>391</v>
      </c>
      <c r="F97" s="24">
        <v>10509</v>
      </c>
      <c r="G97" s="28"/>
      <c r="H97" s="103" t="s">
        <v>266</v>
      </c>
      <c r="I97" s="16"/>
      <c r="J97" s="16"/>
      <c r="K97" s="16"/>
      <c r="L97" s="39"/>
      <c r="M97" s="16"/>
      <c r="N97" s="16"/>
      <c r="O97" s="18"/>
      <c r="P97" s="39"/>
      <c r="Q97" s="23"/>
      <c r="R97" s="85"/>
      <c r="S97" s="23"/>
      <c r="T97" s="23"/>
      <c r="U97" s="31"/>
      <c r="V97" s="12"/>
      <c r="W97" s="26"/>
      <c r="X97" s="26"/>
      <c r="Y97" s="31"/>
      <c r="Z97" s="12"/>
      <c r="AA97" s="47">
        <v>230750</v>
      </c>
      <c r="AB97" s="47">
        <v>230750</v>
      </c>
      <c r="AC97" s="31"/>
      <c r="AD97" s="12"/>
      <c r="AE97" s="55">
        <v>230750</v>
      </c>
      <c r="AF97" s="47">
        <v>230750</v>
      </c>
      <c r="AG97" s="31"/>
      <c r="AH97" s="34"/>
      <c r="AI97" s="47">
        <v>230750</v>
      </c>
      <c r="AJ97" s="47">
        <v>230750</v>
      </c>
      <c r="AK97" s="47">
        <v>230750</v>
      </c>
      <c r="AL97" s="47">
        <v>230750</v>
      </c>
      <c r="AM97" s="31"/>
      <c r="AN97" s="12"/>
      <c r="AO97" s="55">
        <v>230750</v>
      </c>
      <c r="AP97" s="47">
        <v>230750</v>
      </c>
      <c r="AQ97" s="47">
        <v>230750</v>
      </c>
      <c r="AR97" s="47">
        <v>230750</v>
      </c>
      <c r="AS97" s="31"/>
      <c r="AT97" s="34"/>
      <c r="AU97" s="55">
        <v>230750</v>
      </c>
      <c r="AV97" s="47">
        <v>230750</v>
      </c>
      <c r="AW97" s="47">
        <v>230750</v>
      </c>
      <c r="AX97" s="31"/>
      <c r="AY97" s="34"/>
      <c r="AZ97" s="55">
        <v>230750</v>
      </c>
      <c r="BA97" s="47">
        <v>230750</v>
      </c>
      <c r="BB97" s="47">
        <v>230750</v>
      </c>
      <c r="BC97" s="47">
        <v>230750</v>
      </c>
      <c r="BD97" s="31"/>
      <c r="BE97" s="12"/>
      <c r="BF97" s="55">
        <v>230750</v>
      </c>
      <c r="BG97" s="47">
        <v>230750</v>
      </c>
      <c r="BH97" s="47">
        <v>230750</v>
      </c>
      <c r="BI97" s="31"/>
      <c r="BJ97" s="31"/>
      <c r="BK97" s="55">
        <v>230750</v>
      </c>
      <c r="BL97" s="542"/>
      <c r="BM97" s="542"/>
      <c r="BN97" s="51">
        <v>230750</v>
      </c>
      <c r="BO97" s="51">
        <v>230750</v>
      </c>
      <c r="BP97" s="51">
        <v>230750</v>
      </c>
      <c r="BQ97" s="51">
        <v>230750</v>
      </c>
      <c r="BR97" s="31"/>
      <c r="BS97" s="53"/>
      <c r="BT97" s="55">
        <v>230750</v>
      </c>
      <c r="BU97" s="542"/>
      <c r="BV97" s="542"/>
      <c r="BW97" s="542"/>
      <c r="BX97" s="542"/>
      <c r="BY97" s="542"/>
      <c r="BZ97" s="542"/>
      <c r="CA97" s="31"/>
      <c r="CB97" s="53"/>
      <c r="CC97" s="21"/>
      <c r="CD97" s="112"/>
      <c r="CE97" s="27"/>
    </row>
    <row r="98" spans="1:83">
      <c r="A98" s="2" t="str">
        <f t="shared" si="1"/>
        <v>?</v>
      </c>
      <c r="B98" s="311" t="s">
        <v>838</v>
      </c>
      <c r="C98" s="42" t="s">
        <v>41</v>
      </c>
      <c r="D98" s="4" t="s">
        <v>264</v>
      </c>
      <c r="E98" s="4" t="s">
        <v>43</v>
      </c>
      <c r="F98" s="4" t="s">
        <v>43</v>
      </c>
      <c r="G98" s="28">
        <v>41061</v>
      </c>
      <c r="H98" s="103" t="s">
        <v>265</v>
      </c>
      <c r="I98" s="16" t="s">
        <v>86</v>
      </c>
      <c r="J98" s="16" t="s">
        <v>86</v>
      </c>
      <c r="K98" s="16" t="s">
        <v>86</v>
      </c>
      <c r="L98" s="39" t="s">
        <v>86</v>
      </c>
      <c r="M98" s="16" t="s">
        <v>86</v>
      </c>
      <c r="N98" s="16" t="s">
        <v>86</v>
      </c>
      <c r="O98" s="18" t="s">
        <v>82</v>
      </c>
      <c r="P98" s="39" t="s">
        <v>86</v>
      </c>
      <c r="Q98" s="23">
        <v>3985900</v>
      </c>
      <c r="R98" s="85" t="s">
        <v>82</v>
      </c>
      <c r="S98" s="23">
        <v>4204655</v>
      </c>
      <c r="T98" s="23">
        <v>4204655</v>
      </c>
      <c r="U98" s="31">
        <v>5.4882209789508085E-2</v>
      </c>
      <c r="V98" s="12">
        <v>0</v>
      </c>
      <c r="W98" s="26">
        <v>4157737</v>
      </c>
      <c r="X98" s="26">
        <v>4157737</v>
      </c>
      <c r="Y98" s="31">
        <v>-1.1158584949300221E-2</v>
      </c>
      <c r="Z98" s="12">
        <v>0</v>
      </c>
      <c r="AA98" s="47">
        <v>4175110</v>
      </c>
      <c r="AB98" s="47">
        <v>4175110</v>
      </c>
      <c r="AC98" s="31">
        <v>4.1784749732847182E-3</v>
      </c>
      <c r="AD98" s="12">
        <v>0</v>
      </c>
      <c r="AE98" s="55">
        <v>4175110</v>
      </c>
      <c r="AF98" s="47">
        <v>4175110</v>
      </c>
      <c r="AG98" s="31">
        <v>0</v>
      </c>
      <c r="AH98" s="34">
        <v>0</v>
      </c>
      <c r="AI98" s="47">
        <v>4175110</v>
      </c>
      <c r="AJ98" s="47">
        <v>4175110</v>
      </c>
      <c r="AK98" s="47">
        <v>4175110</v>
      </c>
      <c r="AL98" s="47">
        <v>4175110</v>
      </c>
      <c r="AM98" s="31">
        <v>0</v>
      </c>
      <c r="AN98" s="12">
        <v>0</v>
      </c>
      <c r="AO98" s="55">
        <v>4175110</v>
      </c>
      <c r="AP98" s="47">
        <v>4175110</v>
      </c>
      <c r="AQ98" s="47">
        <v>4175110</v>
      </c>
      <c r="AR98" s="47">
        <v>4175110</v>
      </c>
      <c r="AS98" s="31">
        <f>AO98/AK98-1</f>
        <v>0</v>
      </c>
      <c r="AT98" s="53">
        <f>AP98/AO98-1</f>
        <v>0</v>
      </c>
      <c r="AU98" s="55">
        <v>4175110</v>
      </c>
      <c r="AV98" s="47">
        <v>4175110</v>
      </c>
      <c r="AW98" s="47">
        <v>4175110</v>
      </c>
      <c r="AX98" s="31">
        <f>AU98/AQ98-1</f>
        <v>0</v>
      </c>
      <c r="AY98" s="53">
        <f>AR98/AU98-1</f>
        <v>0</v>
      </c>
      <c r="AZ98" s="55">
        <v>4175110</v>
      </c>
      <c r="BA98" s="47">
        <v>4175110</v>
      </c>
      <c r="BB98" s="47">
        <v>4175110</v>
      </c>
      <c r="BC98" s="47">
        <v>4175110</v>
      </c>
      <c r="BD98" s="31">
        <f>AZ98/AV98-1</f>
        <v>0</v>
      </c>
      <c r="BE98" s="31">
        <f>BA98/AZ98-1</f>
        <v>0</v>
      </c>
      <c r="BF98" s="55">
        <v>4175110</v>
      </c>
      <c r="BG98" s="47">
        <v>4175110</v>
      </c>
      <c r="BH98" s="47">
        <v>4175110</v>
      </c>
      <c r="BI98" s="31">
        <f>BF98/BB98-1</f>
        <v>0</v>
      </c>
      <c r="BJ98" s="31">
        <f>BG98/BF98-1</f>
        <v>0</v>
      </c>
      <c r="BK98" s="55">
        <v>4175110</v>
      </c>
      <c r="BL98" s="542"/>
      <c r="BM98" s="542"/>
      <c r="BN98" s="51">
        <v>4175110</v>
      </c>
      <c r="BO98" s="51">
        <v>4175110</v>
      </c>
      <c r="BP98" s="51">
        <v>4175110</v>
      </c>
      <c r="BQ98" s="51">
        <v>4175110</v>
      </c>
      <c r="BR98" s="31">
        <f>IFERROR(BK98/BG98-1,"N/A")</f>
        <v>0</v>
      </c>
      <c r="BS98" s="609">
        <f>IFERROR(BP98/BK98-1,"N/A")</f>
        <v>0</v>
      </c>
      <c r="BT98" s="55">
        <v>4175110</v>
      </c>
      <c r="BU98" s="542"/>
      <c r="BV98" s="542"/>
      <c r="BW98" s="542"/>
      <c r="BX98" s="542"/>
      <c r="BY98" s="542"/>
      <c r="BZ98" s="542"/>
      <c r="CA98" s="31">
        <f>IFERROR(BT98/BP98-1,"N/A")</f>
        <v>0</v>
      </c>
      <c r="CB98" s="609">
        <f>IFERROR(BY98/BT98-1,"N/A")</f>
        <v>-1</v>
      </c>
      <c r="CC98" s="21"/>
      <c r="CD98" s="112"/>
      <c r="CE98" s="27"/>
    </row>
    <row r="99" spans="1:83" ht="39" customHeight="1">
      <c r="A99" s="2" t="str">
        <f t="shared" si="1"/>
        <v/>
      </c>
      <c r="C99" s="41" t="s">
        <v>45</v>
      </c>
      <c r="D99" s="24" t="s">
        <v>264</v>
      </c>
      <c r="E99" s="24">
        <v>392</v>
      </c>
      <c r="F99" s="24">
        <v>10510</v>
      </c>
      <c r="G99" s="28"/>
      <c r="H99" s="103" t="s">
        <v>263</v>
      </c>
      <c r="I99" s="16"/>
      <c r="J99" s="16"/>
      <c r="K99" s="16"/>
      <c r="L99" s="39"/>
      <c r="M99" s="16"/>
      <c r="N99" s="16"/>
      <c r="O99" s="18"/>
      <c r="P99" s="39"/>
      <c r="Q99" s="23"/>
      <c r="R99" s="85"/>
      <c r="S99" s="23"/>
      <c r="T99" s="23"/>
      <c r="U99" s="31"/>
      <c r="V99" s="12"/>
      <c r="W99" s="26"/>
      <c r="X99" s="26"/>
      <c r="Y99" s="31"/>
      <c r="Z99" s="12"/>
      <c r="AA99" s="47">
        <v>4175110</v>
      </c>
      <c r="AB99" s="47">
        <v>4175110</v>
      </c>
      <c r="AC99" s="31"/>
      <c r="AD99" s="12"/>
      <c r="AE99" s="55">
        <v>4175110</v>
      </c>
      <c r="AF99" s="47">
        <v>4175110</v>
      </c>
      <c r="AG99" s="31"/>
      <c r="AH99" s="34"/>
      <c r="AI99" s="47">
        <v>4175110</v>
      </c>
      <c r="AJ99" s="47">
        <v>4175110</v>
      </c>
      <c r="AK99" s="47">
        <v>4175110</v>
      </c>
      <c r="AL99" s="47">
        <v>4175110</v>
      </c>
      <c r="AM99" s="31"/>
      <c r="AN99" s="12"/>
      <c r="AO99" s="55">
        <v>4175110</v>
      </c>
      <c r="AP99" s="47">
        <v>4175110</v>
      </c>
      <c r="AQ99" s="47">
        <v>4175110</v>
      </c>
      <c r="AR99" s="47">
        <v>4175110</v>
      </c>
      <c r="AS99" s="31"/>
      <c r="AT99" s="34"/>
      <c r="AU99" s="55">
        <v>4175110</v>
      </c>
      <c r="AV99" s="47">
        <v>4175110</v>
      </c>
      <c r="AW99" s="47">
        <v>4175110</v>
      </c>
      <c r="AX99" s="31"/>
      <c r="AY99" s="34"/>
      <c r="AZ99" s="55">
        <v>4175110</v>
      </c>
      <c r="BA99" s="47">
        <v>4175110</v>
      </c>
      <c r="BB99" s="47">
        <v>4175110</v>
      </c>
      <c r="BC99" s="47">
        <v>4175110</v>
      </c>
      <c r="BD99" s="31"/>
      <c r="BE99" s="12"/>
      <c r="BF99" s="55">
        <v>4175110</v>
      </c>
      <c r="BG99" s="47">
        <v>4175110</v>
      </c>
      <c r="BH99" s="47">
        <v>4175110</v>
      </c>
      <c r="BI99" s="31"/>
      <c r="BJ99" s="31"/>
      <c r="BK99" s="55">
        <v>4175110</v>
      </c>
      <c r="BL99" s="542"/>
      <c r="BM99" s="542"/>
      <c r="BN99" s="51">
        <v>4175110</v>
      </c>
      <c r="BO99" s="51">
        <v>4175110</v>
      </c>
      <c r="BP99" s="51">
        <v>4175110</v>
      </c>
      <c r="BQ99" s="51">
        <v>4175110</v>
      </c>
      <c r="BR99" s="31"/>
      <c r="BS99" s="53"/>
      <c r="BT99" s="55">
        <v>4175110</v>
      </c>
      <c r="BU99" s="542"/>
      <c r="BV99" s="542"/>
      <c r="BW99" s="542"/>
      <c r="BX99" s="542"/>
      <c r="BY99" s="542"/>
      <c r="BZ99" s="542"/>
      <c r="CA99" s="31"/>
      <c r="CB99" s="53"/>
      <c r="CC99" s="21"/>
      <c r="CD99" s="112"/>
      <c r="CE99" s="27"/>
    </row>
    <row r="100" spans="1:83" ht="45">
      <c r="A100" s="2" t="str">
        <f t="shared" si="1"/>
        <v>TP2008126</v>
      </c>
      <c r="B100" s="311" t="s">
        <v>539</v>
      </c>
      <c r="C100" s="42" t="s">
        <v>41</v>
      </c>
      <c r="D100" s="4" t="s">
        <v>256</v>
      </c>
      <c r="E100" s="4" t="s">
        <v>43</v>
      </c>
      <c r="F100" s="4" t="s">
        <v>43</v>
      </c>
      <c r="G100" s="6">
        <v>41730</v>
      </c>
      <c r="H100" s="17" t="s">
        <v>262</v>
      </c>
      <c r="I100" s="16" t="s">
        <v>86</v>
      </c>
      <c r="J100" s="16" t="s">
        <v>86</v>
      </c>
      <c r="K100" s="16" t="s">
        <v>86</v>
      </c>
      <c r="L100" s="39" t="s">
        <v>86</v>
      </c>
      <c r="M100" s="16" t="s">
        <v>86</v>
      </c>
      <c r="N100" s="16" t="s">
        <v>86</v>
      </c>
      <c r="O100" s="18" t="s">
        <v>82</v>
      </c>
      <c r="P100" s="39" t="s">
        <v>86</v>
      </c>
      <c r="Q100" s="11">
        <v>1609000</v>
      </c>
      <c r="R100" s="85" t="s">
        <v>82</v>
      </c>
      <c r="S100" s="11">
        <v>4101857</v>
      </c>
      <c r="T100" s="11">
        <v>12471857</v>
      </c>
      <c r="U100" s="31">
        <v>1.5493206960845245</v>
      </c>
      <c r="V100" s="12">
        <v>2.0405391996844355</v>
      </c>
      <c r="W100" s="26">
        <v>8981434</v>
      </c>
      <c r="X100" s="26">
        <v>55496134</v>
      </c>
      <c r="Y100" s="31">
        <v>-0.27986393686200861</v>
      </c>
      <c r="Z100" s="12">
        <v>5.1789836678641743</v>
      </c>
      <c r="AA100" s="47">
        <v>58065903</v>
      </c>
      <c r="AB100" s="47">
        <v>57951403</v>
      </c>
      <c r="AC100" s="31">
        <v>4.6305369667732243E-2</v>
      </c>
      <c r="AD100" s="12">
        <v>-1.9718973456763766E-3</v>
      </c>
      <c r="AE100" s="55">
        <v>58124321.730000004</v>
      </c>
      <c r="AF100" s="51">
        <v>59295600.189999998</v>
      </c>
      <c r="AG100" s="31">
        <f>AE100/AB100-1</f>
        <v>2.9838575262794986E-3</v>
      </c>
      <c r="AH100" s="53">
        <f>AF100/AE100-1</f>
        <v>2.0151262417148486E-2</v>
      </c>
      <c r="AI100" s="51">
        <v>59305787.900000013</v>
      </c>
      <c r="AJ100" s="51">
        <v>59305787.900000013</v>
      </c>
      <c r="AK100" s="51">
        <v>59305787.900000013</v>
      </c>
      <c r="AL100" s="51">
        <v>59305787.900000013</v>
      </c>
      <c r="AM100" s="31">
        <f>AI100/AF100-1</f>
        <v>1.7181224184215083E-4</v>
      </c>
      <c r="AN100" s="31">
        <f>AJ100/AI100-1</f>
        <v>0</v>
      </c>
      <c r="AO100" s="57">
        <v>59305787.900000013</v>
      </c>
      <c r="AP100" s="51">
        <v>59305787.900000013</v>
      </c>
      <c r="AQ100" s="51">
        <v>59305787.900000013</v>
      </c>
      <c r="AR100" s="51">
        <v>59305787.900000013</v>
      </c>
      <c r="AS100" s="31">
        <f>AO100/AK100-1</f>
        <v>0</v>
      </c>
      <c r="AT100" s="53">
        <f>AP100/AO100-1</f>
        <v>0</v>
      </c>
      <c r="AU100" s="57">
        <v>59305787.900000013</v>
      </c>
      <c r="AV100" s="51">
        <v>59305787.900000013</v>
      </c>
      <c r="AW100" s="51">
        <v>59305787.900000013</v>
      </c>
      <c r="AX100" s="31">
        <f>AU100/AQ100-1</f>
        <v>0</v>
      </c>
      <c r="AY100" s="53">
        <f>AR100/AU100-1</f>
        <v>0</v>
      </c>
      <c r="AZ100" s="57">
        <v>59305787.900000013</v>
      </c>
      <c r="BA100" s="51">
        <v>59305787.900000013</v>
      </c>
      <c r="BB100" s="51">
        <v>59305787.900000013</v>
      </c>
      <c r="BC100" s="51">
        <v>59305787.900000013</v>
      </c>
      <c r="BD100" s="31">
        <f>AZ100/AV100-1</f>
        <v>0</v>
      </c>
      <c r="BE100" s="31">
        <f>BA100/AZ100-1</f>
        <v>0</v>
      </c>
      <c r="BF100" s="57">
        <v>59305787.900000013</v>
      </c>
      <c r="BG100" s="51">
        <v>59305787.900000013</v>
      </c>
      <c r="BH100" s="51">
        <v>59305787.900000013</v>
      </c>
      <c r="BI100" s="31">
        <f>BF100/BB100-1</f>
        <v>0</v>
      </c>
      <c r="BJ100" s="31">
        <f>BG100/BF100-1</f>
        <v>0</v>
      </c>
      <c r="BK100" s="55">
        <v>59305787.900000013</v>
      </c>
      <c r="BL100" s="542"/>
      <c r="BM100" s="542"/>
      <c r="BN100" s="51">
        <v>59305787.900000013</v>
      </c>
      <c r="BO100" s="51">
        <v>59305787.900000013</v>
      </c>
      <c r="BP100" s="51">
        <v>59305787.900000013</v>
      </c>
      <c r="BQ100" s="51">
        <v>59305787.900000013</v>
      </c>
      <c r="BR100" s="31">
        <f>IFERROR(BK100/BG100-1,"N/A")</f>
        <v>0</v>
      </c>
      <c r="BS100" s="609">
        <f>IFERROR(BP100/BK100-1,"N/A")</f>
        <v>0</v>
      </c>
      <c r="BT100" s="55">
        <v>59305787.900000013</v>
      </c>
      <c r="BU100" s="542"/>
      <c r="BV100" s="542"/>
      <c r="BW100" s="542"/>
      <c r="BX100" s="542"/>
      <c r="BY100" s="542"/>
      <c r="BZ100" s="542"/>
      <c r="CA100" s="31">
        <f>IFERROR(BT100/BP100-1,"N/A")</f>
        <v>0</v>
      </c>
      <c r="CB100" s="609">
        <f>IFERROR(BY100/BT100-1,"N/A")</f>
        <v>-1</v>
      </c>
      <c r="CC100" s="21"/>
      <c r="CD100" s="114" t="s">
        <v>261</v>
      </c>
      <c r="CE100" s="27"/>
    </row>
    <row r="101" spans="1:83" ht="38.25">
      <c r="A101" s="2" t="str">
        <f t="shared" si="1"/>
        <v/>
      </c>
      <c r="C101" s="41" t="s">
        <v>45</v>
      </c>
      <c r="D101" s="24" t="s">
        <v>256</v>
      </c>
      <c r="E101" s="24">
        <v>450</v>
      </c>
      <c r="F101" s="24">
        <v>10582</v>
      </c>
      <c r="G101" s="6"/>
      <c r="H101" s="17" t="s">
        <v>260</v>
      </c>
      <c r="I101" s="16"/>
      <c r="J101" s="16"/>
      <c r="K101" s="16"/>
      <c r="L101" s="39"/>
      <c r="M101" s="16"/>
      <c r="N101" s="16"/>
      <c r="O101" s="18"/>
      <c r="P101" s="39"/>
      <c r="Q101" s="11"/>
      <c r="R101" s="85"/>
      <c r="S101" s="11"/>
      <c r="T101" s="11"/>
      <c r="U101" s="31"/>
      <c r="V101" s="12"/>
      <c r="W101" s="26"/>
      <c r="X101" s="26"/>
      <c r="Y101" s="31"/>
      <c r="Z101" s="12"/>
      <c r="AA101" s="29">
        <v>10957716</v>
      </c>
      <c r="AB101" s="47">
        <v>10957716</v>
      </c>
      <c r="AC101" s="31"/>
      <c r="AD101" s="12"/>
      <c r="AE101" s="56">
        <v>10957716</v>
      </c>
      <c r="AF101" s="47">
        <v>10957716</v>
      </c>
      <c r="AG101" s="31"/>
      <c r="AH101" s="34"/>
      <c r="AI101" s="29">
        <v>10957716</v>
      </c>
      <c r="AJ101" s="47">
        <v>10957716</v>
      </c>
      <c r="AK101" s="47">
        <v>10957716</v>
      </c>
      <c r="AL101" s="47">
        <v>10957716</v>
      </c>
      <c r="AM101" s="31"/>
      <c r="AN101" s="12"/>
      <c r="AO101" s="55">
        <v>10957716</v>
      </c>
      <c r="AP101" s="47">
        <v>10957716</v>
      </c>
      <c r="AQ101" s="47">
        <v>10957716</v>
      </c>
      <c r="AR101" s="47">
        <v>10957716</v>
      </c>
      <c r="AS101" s="31"/>
      <c r="AT101" s="34"/>
      <c r="AU101" s="55">
        <v>10957716</v>
      </c>
      <c r="AV101" s="47">
        <v>10957716</v>
      </c>
      <c r="AW101" s="47">
        <v>10957716</v>
      </c>
      <c r="AX101" s="31"/>
      <c r="AY101" s="34"/>
      <c r="AZ101" s="55">
        <v>10957716</v>
      </c>
      <c r="BA101" s="47">
        <v>10957716</v>
      </c>
      <c r="BB101" s="47">
        <v>10957716</v>
      </c>
      <c r="BC101" s="47">
        <v>10957716</v>
      </c>
      <c r="BD101" s="31"/>
      <c r="BE101" s="12"/>
      <c r="BF101" s="55">
        <v>10957716</v>
      </c>
      <c r="BG101" s="47">
        <v>10957716</v>
      </c>
      <c r="BH101" s="47">
        <v>10957716</v>
      </c>
      <c r="BI101" s="31"/>
      <c r="BJ101" s="31"/>
      <c r="BK101" s="55">
        <v>10957716</v>
      </c>
      <c r="BL101" s="542"/>
      <c r="BM101" s="542"/>
      <c r="BN101" s="51">
        <v>10957716</v>
      </c>
      <c r="BO101" s="51">
        <v>10957716</v>
      </c>
      <c r="BP101" s="51">
        <v>10957716</v>
      </c>
      <c r="BQ101" s="51">
        <v>10957716</v>
      </c>
      <c r="BR101" s="31"/>
      <c r="BS101" s="53"/>
      <c r="BT101" s="55">
        <v>10957716</v>
      </c>
      <c r="BU101" s="542"/>
      <c r="BV101" s="542"/>
      <c r="BW101" s="542"/>
      <c r="BX101" s="542"/>
      <c r="BY101" s="542"/>
      <c r="BZ101" s="542"/>
      <c r="CA101" s="31"/>
      <c r="CB101" s="53"/>
      <c r="CC101" s="21"/>
      <c r="CD101" s="114" t="s">
        <v>259</v>
      </c>
      <c r="CE101" s="27"/>
    </row>
    <row r="102" spans="1:83" ht="25.5">
      <c r="A102" s="2" t="str">
        <f t="shared" si="1"/>
        <v/>
      </c>
      <c r="C102" s="41" t="s">
        <v>45</v>
      </c>
      <c r="D102" s="24" t="s">
        <v>256</v>
      </c>
      <c r="E102" s="24">
        <v>450</v>
      </c>
      <c r="F102" s="24">
        <v>10584</v>
      </c>
      <c r="G102" s="6"/>
      <c r="H102" s="17" t="s">
        <v>258</v>
      </c>
      <c r="I102" s="16"/>
      <c r="J102" s="16"/>
      <c r="K102" s="16"/>
      <c r="L102" s="39"/>
      <c r="M102" s="16"/>
      <c r="N102" s="16"/>
      <c r="O102" s="18"/>
      <c r="P102" s="39"/>
      <c r="Q102" s="11"/>
      <c r="R102" s="85"/>
      <c r="S102" s="11"/>
      <c r="T102" s="11"/>
      <c r="U102" s="31"/>
      <c r="V102" s="12"/>
      <c r="W102" s="26"/>
      <c r="X102" s="26"/>
      <c r="Y102" s="31"/>
      <c r="Z102" s="12"/>
      <c r="AA102" s="29">
        <v>15546751</v>
      </c>
      <c r="AB102" s="47">
        <v>15546751</v>
      </c>
      <c r="AC102" s="31"/>
      <c r="AD102" s="12"/>
      <c r="AE102" s="56">
        <v>15546751</v>
      </c>
      <c r="AF102" s="47">
        <v>15546751</v>
      </c>
      <c r="AG102" s="31"/>
      <c r="AH102" s="34"/>
      <c r="AI102" s="29">
        <v>15546751</v>
      </c>
      <c r="AJ102" s="47">
        <v>15546751</v>
      </c>
      <c r="AK102" s="47">
        <v>15546751</v>
      </c>
      <c r="AL102" s="47">
        <v>15546751</v>
      </c>
      <c r="AM102" s="31"/>
      <c r="AN102" s="12"/>
      <c r="AO102" s="55">
        <v>15546751</v>
      </c>
      <c r="AP102" s="47">
        <v>15546751</v>
      </c>
      <c r="AQ102" s="47">
        <v>15546751</v>
      </c>
      <c r="AR102" s="47">
        <v>15546751</v>
      </c>
      <c r="AS102" s="31"/>
      <c r="AT102" s="34"/>
      <c r="AU102" s="55">
        <v>15546751</v>
      </c>
      <c r="AV102" s="47">
        <v>15546751</v>
      </c>
      <c r="AW102" s="47">
        <v>15546751</v>
      </c>
      <c r="AX102" s="31"/>
      <c r="AY102" s="34"/>
      <c r="AZ102" s="55">
        <v>15546751</v>
      </c>
      <c r="BA102" s="47">
        <v>15546751</v>
      </c>
      <c r="BB102" s="47">
        <v>15546751</v>
      </c>
      <c r="BC102" s="47">
        <v>15546751</v>
      </c>
      <c r="BD102" s="31"/>
      <c r="BE102" s="12"/>
      <c r="BF102" s="55">
        <v>15546751</v>
      </c>
      <c r="BG102" s="47">
        <v>15546751</v>
      </c>
      <c r="BH102" s="47">
        <v>15546751</v>
      </c>
      <c r="BI102" s="31"/>
      <c r="BJ102" s="31"/>
      <c r="BK102" s="55">
        <v>15546751</v>
      </c>
      <c r="BL102" s="542"/>
      <c r="BM102" s="542"/>
      <c r="BN102" s="51">
        <v>15546751</v>
      </c>
      <c r="BO102" s="51">
        <v>15546751</v>
      </c>
      <c r="BP102" s="51">
        <v>15546751</v>
      </c>
      <c r="BQ102" s="51">
        <v>15546751</v>
      </c>
      <c r="BR102" s="31"/>
      <c r="BS102" s="53"/>
      <c r="BT102" s="55">
        <v>15546751</v>
      </c>
      <c r="BU102" s="542"/>
      <c r="BV102" s="542"/>
      <c r="BW102" s="542"/>
      <c r="BX102" s="542"/>
      <c r="BY102" s="542"/>
      <c r="BZ102" s="542"/>
      <c r="CA102" s="31"/>
      <c r="CB102" s="53"/>
      <c r="CC102" s="21"/>
      <c r="CD102" s="114" t="s">
        <v>257</v>
      </c>
      <c r="CE102" s="27"/>
    </row>
    <row r="103" spans="1:83" ht="25.5">
      <c r="A103" s="2" t="str">
        <f t="shared" si="1"/>
        <v/>
      </c>
      <c r="C103" s="41" t="s">
        <v>45</v>
      </c>
      <c r="D103" s="24" t="s">
        <v>256</v>
      </c>
      <c r="E103" s="24">
        <v>450</v>
      </c>
      <c r="F103" s="24">
        <v>10585</v>
      </c>
      <c r="G103" s="6"/>
      <c r="H103" s="17" t="s">
        <v>255</v>
      </c>
      <c r="I103" s="16"/>
      <c r="J103" s="16"/>
      <c r="K103" s="16"/>
      <c r="L103" s="39"/>
      <c r="M103" s="16"/>
      <c r="N103" s="16"/>
      <c r="O103" s="18"/>
      <c r="P103" s="39"/>
      <c r="Q103" s="11"/>
      <c r="R103" s="85"/>
      <c r="S103" s="11"/>
      <c r="T103" s="11"/>
      <c r="U103" s="31"/>
      <c r="V103" s="12"/>
      <c r="W103" s="26"/>
      <c r="X103" s="26"/>
      <c r="Y103" s="31"/>
      <c r="Z103" s="12"/>
      <c r="AA103" s="29">
        <v>31561436</v>
      </c>
      <c r="AB103" s="47">
        <v>31446936</v>
      </c>
      <c r="AC103" s="31"/>
      <c r="AD103" s="12"/>
      <c r="AE103" s="56">
        <v>31619854.73</v>
      </c>
      <c r="AF103" s="47">
        <v>32791133.190000001</v>
      </c>
      <c r="AG103" s="31"/>
      <c r="AH103" s="34"/>
      <c r="AI103" s="29">
        <v>31619854.73</v>
      </c>
      <c r="AJ103" s="47">
        <v>32791133.190000001</v>
      </c>
      <c r="AK103" s="47">
        <v>32791133.190000001</v>
      </c>
      <c r="AL103" s="47">
        <v>32791133.190000001</v>
      </c>
      <c r="AM103" s="31"/>
      <c r="AN103" s="12"/>
      <c r="AO103" s="55">
        <v>32791133.190000001</v>
      </c>
      <c r="AP103" s="47">
        <v>32791133.190000001</v>
      </c>
      <c r="AQ103" s="47">
        <v>32791133.190000001</v>
      </c>
      <c r="AR103" s="47">
        <v>32791133.190000001</v>
      </c>
      <c r="AS103" s="31"/>
      <c r="AT103" s="34"/>
      <c r="AU103" s="55">
        <v>32791133.190000001</v>
      </c>
      <c r="AV103" s="47">
        <v>32791133.190000001</v>
      </c>
      <c r="AW103" s="47">
        <v>32791133.190000001</v>
      </c>
      <c r="AX103" s="31"/>
      <c r="AY103" s="34"/>
      <c r="AZ103" s="55">
        <v>32791133.190000001</v>
      </c>
      <c r="BA103" s="47">
        <v>32791133.190000001</v>
      </c>
      <c r="BB103" s="47">
        <v>32791133.190000001</v>
      </c>
      <c r="BC103" s="47">
        <v>32791133.190000001</v>
      </c>
      <c r="BD103" s="31"/>
      <c r="BE103" s="12"/>
      <c r="BF103" s="55">
        <v>32791133.190000001</v>
      </c>
      <c r="BG103" s="47">
        <v>32791133.190000001</v>
      </c>
      <c r="BH103" s="47">
        <v>32791133.190000001</v>
      </c>
      <c r="BI103" s="31"/>
      <c r="BJ103" s="31"/>
      <c r="BK103" s="55">
        <v>32791133.190000001</v>
      </c>
      <c r="BL103" s="542"/>
      <c r="BM103" s="542"/>
      <c r="BN103" s="51">
        <v>32791133.190000001</v>
      </c>
      <c r="BO103" s="51">
        <v>32791133.190000001</v>
      </c>
      <c r="BP103" s="51">
        <v>32791133.190000001</v>
      </c>
      <c r="BQ103" s="51">
        <v>32791133.190000001</v>
      </c>
      <c r="BR103" s="31"/>
      <c r="BS103" s="53"/>
      <c r="BT103" s="55">
        <v>32791133.190000001</v>
      </c>
      <c r="BU103" s="542"/>
      <c r="BV103" s="542"/>
      <c r="BW103" s="542"/>
      <c r="BX103" s="542"/>
      <c r="BY103" s="542"/>
      <c r="BZ103" s="542"/>
      <c r="CA103" s="31"/>
      <c r="CB103" s="53"/>
      <c r="CC103" s="21"/>
      <c r="CD103" s="114" t="s">
        <v>254</v>
      </c>
      <c r="CE103" s="27"/>
    </row>
    <row r="104" spans="1:83" ht="26.25" customHeight="1">
      <c r="A104" s="2" t="str">
        <f t="shared" si="1"/>
        <v>TP2011024</v>
      </c>
      <c r="B104" s="311" t="s">
        <v>1379</v>
      </c>
      <c r="C104" s="42" t="s">
        <v>41</v>
      </c>
      <c r="D104" s="4" t="s">
        <v>250</v>
      </c>
      <c r="E104" s="4" t="s">
        <v>43</v>
      </c>
      <c r="F104" s="4" t="s">
        <v>43</v>
      </c>
      <c r="G104" s="6">
        <v>41579</v>
      </c>
      <c r="H104" s="17" t="s">
        <v>253</v>
      </c>
      <c r="I104" s="16" t="s">
        <v>86</v>
      </c>
      <c r="J104" s="16" t="s">
        <v>86</v>
      </c>
      <c r="K104" s="16" t="s">
        <v>86</v>
      </c>
      <c r="L104" s="39" t="s">
        <v>86</v>
      </c>
      <c r="M104" s="16" t="s">
        <v>86</v>
      </c>
      <c r="N104" s="16" t="s">
        <v>86</v>
      </c>
      <c r="O104" s="18" t="s">
        <v>82</v>
      </c>
      <c r="P104" s="39" t="s">
        <v>86</v>
      </c>
      <c r="Q104" s="16" t="s">
        <v>86</v>
      </c>
      <c r="R104" s="85" t="s">
        <v>82</v>
      </c>
      <c r="S104" s="80" t="s">
        <v>86</v>
      </c>
      <c r="T104" s="11">
        <v>8177700</v>
      </c>
      <c r="U104" s="18" t="s">
        <v>82</v>
      </c>
      <c r="V104" s="87" t="s">
        <v>82</v>
      </c>
      <c r="W104" s="22">
        <v>8593855</v>
      </c>
      <c r="X104" s="22">
        <v>8593855</v>
      </c>
      <c r="Y104" s="31">
        <v>5.0889003020409218E-2</v>
      </c>
      <c r="Z104" s="12">
        <v>0</v>
      </c>
      <c r="AA104" s="47">
        <v>8598828</v>
      </c>
      <c r="AB104" s="47">
        <v>8598828</v>
      </c>
      <c r="AC104" s="31">
        <v>5.7866929334982053E-4</v>
      </c>
      <c r="AD104" s="12">
        <v>0</v>
      </c>
      <c r="AE104" s="55">
        <v>8598828</v>
      </c>
      <c r="AF104" s="47">
        <v>8598828</v>
      </c>
      <c r="AG104" s="31">
        <v>0</v>
      </c>
      <c r="AH104" s="34">
        <v>0</v>
      </c>
      <c r="AI104" s="47">
        <v>8598828</v>
      </c>
      <c r="AJ104" s="47">
        <v>8598828</v>
      </c>
      <c r="AK104" s="47">
        <v>8598828</v>
      </c>
      <c r="AL104" s="47">
        <v>8598828</v>
      </c>
      <c r="AM104" s="31">
        <v>0</v>
      </c>
      <c r="AN104" s="12">
        <v>0</v>
      </c>
      <c r="AO104" s="55">
        <v>8598828</v>
      </c>
      <c r="AP104" s="47">
        <v>8598828</v>
      </c>
      <c r="AQ104" s="47">
        <v>8598828</v>
      </c>
      <c r="AR104" s="47">
        <v>8598828</v>
      </c>
      <c r="AS104" s="31">
        <f>AO104/AK104-1</f>
        <v>0</v>
      </c>
      <c r="AT104" s="53">
        <f>AP104/AO104-1</f>
        <v>0</v>
      </c>
      <c r="AU104" s="55">
        <v>8598828</v>
      </c>
      <c r="AV104" s="47">
        <v>8598828</v>
      </c>
      <c r="AW104" s="47">
        <v>8598828</v>
      </c>
      <c r="AX104" s="31">
        <f>AU104/AQ104-1</f>
        <v>0</v>
      </c>
      <c r="AY104" s="53">
        <f>AR104/AU104-1</f>
        <v>0</v>
      </c>
      <c r="AZ104" s="55">
        <v>8598828</v>
      </c>
      <c r="BA104" s="47">
        <v>8598828</v>
      </c>
      <c r="BB104" s="47">
        <v>8598828</v>
      </c>
      <c r="BC104" s="47">
        <v>8598828</v>
      </c>
      <c r="BD104" s="31">
        <f>AZ104/AV104-1</f>
        <v>0</v>
      </c>
      <c r="BE104" s="31">
        <f>BA104/AZ104-1</f>
        <v>0</v>
      </c>
      <c r="BF104" s="55">
        <v>8598828</v>
      </c>
      <c r="BG104" s="47">
        <v>8598828</v>
      </c>
      <c r="BH104" s="47">
        <v>8598828</v>
      </c>
      <c r="BI104" s="31">
        <f>BF104/BB104-1</f>
        <v>0</v>
      </c>
      <c r="BJ104" s="31">
        <f>BG104/BF104-1</f>
        <v>0</v>
      </c>
      <c r="BK104" s="55">
        <v>8598828</v>
      </c>
      <c r="BL104" s="542"/>
      <c r="BM104" s="542"/>
      <c r="BN104" s="51">
        <v>8598828</v>
      </c>
      <c r="BO104" s="51">
        <v>8598828</v>
      </c>
      <c r="BP104" s="51">
        <v>8598828</v>
      </c>
      <c r="BQ104" s="51">
        <v>8598828</v>
      </c>
      <c r="BR104" s="31">
        <f>IFERROR(BK104/BG104-1,"N/A")</f>
        <v>0</v>
      </c>
      <c r="BS104" s="609">
        <f>IFERROR(BP104/BK104-1,"N/A")</f>
        <v>0</v>
      </c>
      <c r="BT104" s="55">
        <v>8598828</v>
      </c>
      <c r="BU104" s="542"/>
      <c r="BV104" s="542"/>
      <c r="BW104" s="542"/>
      <c r="BX104" s="542"/>
      <c r="BY104" s="542"/>
      <c r="BZ104" s="542"/>
      <c r="CA104" s="31">
        <f>IFERROR(BT104/BP104-1,"N/A")</f>
        <v>0</v>
      </c>
      <c r="CB104" s="609">
        <f>IFERROR(BY104/BT104-1,"N/A")</f>
        <v>-1</v>
      </c>
      <c r="CC104" s="21"/>
      <c r="CD104" s="114"/>
      <c r="CE104" s="27"/>
    </row>
    <row r="105" spans="1:83" ht="43.5" customHeight="1">
      <c r="A105" s="2" t="str">
        <f t="shared" si="1"/>
        <v/>
      </c>
      <c r="C105" s="41" t="s">
        <v>45</v>
      </c>
      <c r="D105" s="24" t="s">
        <v>250</v>
      </c>
      <c r="E105" s="24">
        <v>1081</v>
      </c>
      <c r="F105" s="24">
        <v>11421</v>
      </c>
      <c r="G105" s="6"/>
      <c r="H105" s="17" t="s">
        <v>252</v>
      </c>
      <c r="I105" s="16"/>
      <c r="J105" s="16"/>
      <c r="K105" s="16"/>
      <c r="L105" s="39"/>
      <c r="M105" s="16"/>
      <c r="N105" s="16"/>
      <c r="O105" s="18"/>
      <c r="P105" s="39"/>
      <c r="Q105" s="16"/>
      <c r="R105" s="85"/>
      <c r="S105" s="80"/>
      <c r="T105" s="11"/>
      <c r="U105" s="18"/>
      <c r="V105" s="87"/>
      <c r="W105" s="22"/>
      <c r="X105" s="22"/>
      <c r="Y105" s="31"/>
      <c r="Z105" s="12"/>
      <c r="AA105" s="47">
        <v>8598828</v>
      </c>
      <c r="AB105" s="47">
        <v>8598828</v>
      </c>
      <c r="AC105" s="31"/>
      <c r="AD105" s="12"/>
      <c r="AE105" s="55">
        <v>8598828</v>
      </c>
      <c r="AF105" s="47">
        <v>8598828</v>
      </c>
      <c r="AG105" s="31"/>
      <c r="AH105" s="34"/>
      <c r="AI105" s="47">
        <v>8598828</v>
      </c>
      <c r="AJ105" s="47">
        <v>8598828</v>
      </c>
      <c r="AK105" s="47">
        <v>8598828</v>
      </c>
      <c r="AL105" s="47">
        <v>8598828</v>
      </c>
      <c r="AM105" s="31"/>
      <c r="AN105" s="12"/>
      <c r="AO105" s="55">
        <v>8598828</v>
      </c>
      <c r="AP105" s="47">
        <v>8598828</v>
      </c>
      <c r="AQ105" s="47">
        <v>8598828</v>
      </c>
      <c r="AR105" s="47">
        <v>8598828</v>
      </c>
      <c r="AS105" s="31"/>
      <c r="AT105" s="34"/>
      <c r="AU105" s="55">
        <v>8598828</v>
      </c>
      <c r="AV105" s="47">
        <v>8598828</v>
      </c>
      <c r="AW105" s="47">
        <v>8598828</v>
      </c>
      <c r="AX105" s="31"/>
      <c r="AY105" s="34"/>
      <c r="AZ105" s="55">
        <v>8598828</v>
      </c>
      <c r="BA105" s="47">
        <v>8598828</v>
      </c>
      <c r="BB105" s="47">
        <v>8598828</v>
      </c>
      <c r="BC105" s="47">
        <v>8598828</v>
      </c>
      <c r="BD105" s="31"/>
      <c r="BE105" s="12"/>
      <c r="BF105" s="55">
        <v>8598828</v>
      </c>
      <c r="BG105" s="47">
        <v>8598828</v>
      </c>
      <c r="BH105" s="47">
        <v>8598828</v>
      </c>
      <c r="BI105" s="31"/>
      <c r="BJ105" s="31"/>
      <c r="BK105" s="55">
        <v>8598828</v>
      </c>
      <c r="BL105" s="542"/>
      <c r="BM105" s="542"/>
      <c r="BN105" s="51">
        <v>8598828</v>
      </c>
      <c r="BO105" s="51">
        <v>8598828</v>
      </c>
      <c r="BP105" s="51">
        <v>8598828</v>
      </c>
      <c r="BQ105" s="51">
        <v>8598828</v>
      </c>
      <c r="BR105" s="31"/>
      <c r="BS105" s="53"/>
      <c r="BT105" s="55">
        <v>8598828</v>
      </c>
      <c r="BU105" s="542"/>
      <c r="BV105" s="542"/>
      <c r="BW105" s="542"/>
      <c r="BX105" s="542"/>
      <c r="BY105" s="542"/>
      <c r="BZ105" s="542"/>
      <c r="CA105" s="31"/>
      <c r="CB105" s="53"/>
      <c r="CC105" s="21"/>
      <c r="CD105" s="114" t="s">
        <v>251</v>
      </c>
      <c r="CE105" s="27"/>
    </row>
    <row r="106" spans="1:83" ht="19.5" customHeight="1">
      <c r="A106" s="2" t="str">
        <f t="shared" si="1"/>
        <v/>
      </c>
      <c r="C106" s="41" t="s">
        <v>45</v>
      </c>
      <c r="D106" s="24" t="s">
        <v>250</v>
      </c>
      <c r="E106" s="24">
        <v>30148</v>
      </c>
      <c r="F106" s="24">
        <v>50156</v>
      </c>
      <c r="G106" s="6"/>
      <c r="H106" s="17" t="s">
        <v>249</v>
      </c>
      <c r="I106" s="16"/>
      <c r="J106" s="16"/>
      <c r="K106" s="16"/>
      <c r="L106" s="39"/>
      <c r="M106" s="16"/>
      <c r="N106" s="16"/>
      <c r="O106" s="18"/>
      <c r="P106" s="39"/>
      <c r="Q106" s="16"/>
      <c r="R106" s="85"/>
      <c r="S106" s="80"/>
      <c r="T106" s="11"/>
      <c r="U106" s="18"/>
      <c r="V106" s="87"/>
      <c r="W106" s="22"/>
      <c r="X106" s="22"/>
      <c r="Y106" s="31"/>
      <c r="Z106" s="12"/>
      <c r="AA106" s="47">
        <v>0</v>
      </c>
      <c r="AB106" s="47">
        <v>0</v>
      </c>
      <c r="AC106" s="31"/>
      <c r="AD106" s="12"/>
      <c r="AE106" s="55">
        <v>0</v>
      </c>
      <c r="AF106" s="47">
        <v>0</v>
      </c>
      <c r="AG106" s="31"/>
      <c r="AH106" s="34"/>
      <c r="AI106" s="47">
        <v>0</v>
      </c>
      <c r="AJ106" s="47">
        <v>0</v>
      </c>
      <c r="AK106" s="47">
        <v>0</v>
      </c>
      <c r="AL106" s="47">
        <v>0</v>
      </c>
      <c r="AM106" s="31"/>
      <c r="AN106" s="12"/>
      <c r="AO106" s="55">
        <v>0</v>
      </c>
      <c r="AP106" s="47">
        <v>0</v>
      </c>
      <c r="AQ106" s="47">
        <v>0</v>
      </c>
      <c r="AR106" s="47">
        <v>0</v>
      </c>
      <c r="AS106" s="31"/>
      <c r="AT106" s="34"/>
      <c r="AU106" s="55">
        <v>0</v>
      </c>
      <c r="AV106" s="47">
        <v>0</v>
      </c>
      <c r="AW106" s="47">
        <v>0</v>
      </c>
      <c r="AX106" s="31"/>
      <c r="AY106" s="34"/>
      <c r="AZ106" s="55">
        <v>0</v>
      </c>
      <c r="BA106" s="47">
        <v>0</v>
      </c>
      <c r="BB106" s="47">
        <v>0</v>
      </c>
      <c r="BC106" s="47">
        <v>0</v>
      </c>
      <c r="BD106" s="31"/>
      <c r="BE106" s="12"/>
      <c r="BF106" s="55">
        <v>0</v>
      </c>
      <c r="BG106" s="47">
        <v>0</v>
      </c>
      <c r="BH106" s="47">
        <v>0</v>
      </c>
      <c r="BI106" s="31"/>
      <c r="BJ106" s="31"/>
      <c r="BK106" s="55">
        <v>0</v>
      </c>
      <c r="BL106" s="542"/>
      <c r="BM106" s="542"/>
      <c r="BN106" s="51">
        <v>0</v>
      </c>
      <c r="BO106" s="51">
        <v>0</v>
      </c>
      <c r="BP106" s="51">
        <v>0</v>
      </c>
      <c r="BQ106" s="51">
        <v>0</v>
      </c>
      <c r="BR106" s="31"/>
      <c r="BS106" s="53"/>
      <c r="BT106" s="55">
        <v>0</v>
      </c>
      <c r="BU106" s="542"/>
      <c r="BV106" s="542"/>
      <c r="BW106" s="542"/>
      <c r="BX106" s="542"/>
      <c r="BY106" s="542"/>
      <c r="BZ106" s="542"/>
      <c r="CA106" s="31"/>
      <c r="CB106" s="53"/>
      <c r="CC106" s="21"/>
      <c r="CD106" s="114"/>
      <c r="CE106" s="27"/>
    </row>
    <row r="107" spans="1:83" ht="25.5">
      <c r="A107" s="2" t="str">
        <f t="shared" si="1"/>
        <v>TP2010065</v>
      </c>
      <c r="B107" s="311" t="s">
        <v>1369</v>
      </c>
      <c r="C107" s="42" t="s">
        <v>41</v>
      </c>
      <c r="D107" s="4" t="s">
        <v>247</v>
      </c>
      <c r="E107" s="4" t="s">
        <v>43</v>
      </c>
      <c r="F107" s="4" t="s">
        <v>43</v>
      </c>
      <c r="G107" s="6">
        <v>41426</v>
      </c>
      <c r="H107" s="17" t="s">
        <v>248</v>
      </c>
      <c r="I107" s="16" t="s">
        <v>86</v>
      </c>
      <c r="J107" s="16" t="s">
        <v>86</v>
      </c>
      <c r="K107" s="16" t="s">
        <v>86</v>
      </c>
      <c r="L107" s="39" t="s">
        <v>86</v>
      </c>
      <c r="M107" s="16" t="s">
        <v>86</v>
      </c>
      <c r="N107" s="16" t="s">
        <v>86</v>
      </c>
      <c r="O107" s="18" t="s">
        <v>82</v>
      </c>
      <c r="P107" s="39" t="s">
        <v>86</v>
      </c>
      <c r="Q107" s="16" t="s">
        <v>86</v>
      </c>
      <c r="R107" s="85" t="s">
        <v>82</v>
      </c>
      <c r="S107" s="80" t="s">
        <v>86</v>
      </c>
      <c r="T107" s="11">
        <v>3795000</v>
      </c>
      <c r="U107" s="18" t="s">
        <v>82</v>
      </c>
      <c r="V107" s="87" t="s">
        <v>82</v>
      </c>
      <c r="W107" s="22">
        <v>4344847</v>
      </c>
      <c r="X107" s="22">
        <v>4344847</v>
      </c>
      <c r="Y107" s="31">
        <v>0.14488722002635046</v>
      </c>
      <c r="Z107" s="12">
        <v>0</v>
      </c>
      <c r="AA107" s="47">
        <v>4344850</v>
      </c>
      <c r="AB107" s="47">
        <v>4344850</v>
      </c>
      <c r="AC107" s="31">
        <v>6.9047310535808037E-7</v>
      </c>
      <c r="AD107" s="12">
        <v>0</v>
      </c>
      <c r="AE107" s="55">
        <v>4344850</v>
      </c>
      <c r="AF107" s="47">
        <v>4344850</v>
      </c>
      <c r="AG107" s="31">
        <v>0</v>
      </c>
      <c r="AH107" s="34">
        <v>0</v>
      </c>
      <c r="AI107" s="47">
        <v>4344850</v>
      </c>
      <c r="AJ107" s="47">
        <v>4344850</v>
      </c>
      <c r="AK107" s="47">
        <v>4344850</v>
      </c>
      <c r="AL107" s="47">
        <v>4344850</v>
      </c>
      <c r="AM107" s="31">
        <v>0</v>
      </c>
      <c r="AN107" s="12">
        <v>0</v>
      </c>
      <c r="AO107" s="55">
        <v>4344850</v>
      </c>
      <c r="AP107" s="47">
        <v>4344850</v>
      </c>
      <c r="AQ107" s="47">
        <v>4344850</v>
      </c>
      <c r="AR107" s="47">
        <v>4344850</v>
      </c>
      <c r="AS107" s="31">
        <f>AO107/AK107-1</f>
        <v>0</v>
      </c>
      <c r="AT107" s="53">
        <f>AP107/AO107-1</f>
        <v>0</v>
      </c>
      <c r="AU107" s="55">
        <v>4344850</v>
      </c>
      <c r="AV107" s="47">
        <v>4344850</v>
      </c>
      <c r="AW107" s="47">
        <v>4344850</v>
      </c>
      <c r="AX107" s="31">
        <f>AU107/AQ107-1</f>
        <v>0</v>
      </c>
      <c r="AY107" s="53">
        <f>AR107/AU107-1</f>
        <v>0</v>
      </c>
      <c r="AZ107" s="55">
        <v>4344850</v>
      </c>
      <c r="BA107" s="47">
        <v>4344850</v>
      </c>
      <c r="BB107" s="47">
        <v>4344850</v>
      </c>
      <c r="BC107" s="47">
        <v>4344850</v>
      </c>
      <c r="BD107" s="31">
        <f>AZ107/AV107-1</f>
        <v>0</v>
      </c>
      <c r="BE107" s="31">
        <f>BA107/AZ107-1</f>
        <v>0</v>
      </c>
      <c r="BF107" s="55">
        <v>4344850</v>
      </c>
      <c r="BG107" s="47">
        <v>4344850</v>
      </c>
      <c r="BH107" s="47">
        <v>4344850</v>
      </c>
      <c r="BI107" s="31">
        <f>BF107/BB107-1</f>
        <v>0</v>
      </c>
      <c r="BJ107" s="31">
        <f>BG107/BF107-1</f>
        <v>0</v>
      </c>
      <c r="BK107" s="55">
        <v>4344850</v>
      </c>
      <c r="BL107" s="542"/>
      <c r="BM107" s="542"/>
      <c r="BN107" s="51">
        <v>4344850</v>
      </c>
      <c r="BO107" s="51">
        <v>4344850</v>
      </c>
      <c r="BP107" s="51">
        <v>4344850</v>
      </c>
      <c r="BQ107" s="51">
        <v>4344850</v>
      </c>
      <c r="BR107" s="31">
        <f>IFERROR(BK107/BG107-1,"N/A")</f>
        <v>0</v>
      </c>
      <c r="BS107" s="609">
        <f>IFERROR(BP107/BK107-1,"N/A")</f>
        <v>0</v>
      </c>
      <c r="BT107" s="55">
        <v>4344850</v>
      </c>
      <c r="BU107" s="542"/>
      <c r="BV107" s="542"/>
      <c r="BW107" s="542"/>
      <c r="BX107" s="542"/>
      <c r="BY107" s="542"/>
      <c r="BZ107" s="542"/>
      <c r="CA107" s="31">
        <f>IFERROR(BT107/BP107-1,"N/A")</f>
        <v>0</v>
      </c>
      <c r="CB107" s="609">
        <f>IFERROR(BY107/BT107-1,"N/A")</f>
        <v>-1</v>
      </c>
      <c r="CC107" s="21"/>
      <c r="CD107" s="114"/>
      <c r="CE107" s="27"/>
    </row>
    <row r="108" spans="1:83" ht="24.75" customHeight="1">
      <c r="A108" s="2" t="str">
        <f t="shared" si="1"/>
        <v/>
      </c>
      <c r="C108" s="41" t="s">
        <v>45</v>
      </c>
      <c r="D108" s="24" t="s">
        <v>247</v>
      </c>
      <c r="E108" s="24">
        <v>30316</v>
      </c>
      <c r="F108" s="24">
        <v>50375</v>
      </c>
      <c r="G108" s="6"/>
      <c r="H108" s="17" t="s">
        <v>246</v>
      </c>
      <c r="I108" s="16"/>
      <c r="J108" s="16"/>
      <c r="K108" s="16"/>
      <c r="L108" s="39"/>
      <c r="M108" s="16"/>
      <c r="N108" s="16"/>
      <c r="O108" s="18"/>
      <c r="P108" s="39"/>
      <c r="Q108" s="16"/>
      <c r="R108" s="85"/>
      <c r="S108" s="80"/>
      <c r="T108" s="11"/>
      <c r="U108" s="18"/>
      <c r="V108" s="87"/>
      <c r="W108" s="22"/>
      <c r="X108" s="22"/>
      <c r="Y108" s="31"/>
      <c r="Z108" s="12"/>
      <c r="AA108" s="47">
        <v>4344850</v>
      </c>
      <c r="AB108" s="47">
        <v>4344850</v>
      </c>
      <c r="AC108" s="31"/>
      <c r="AD108" s="12"/>
      <c r="AE108" s="55">
        <v>4344850</v>
      </c>
      <c r="AF108" s="47">
        <v>4344850</v>
      </c>
      <c r="AG108" s="31"/>
      <c r="AH108" s="34"/>
      <c r="AI108" s="47">
        <v>4344850</v>
      </c>
      <c r="AJ108" s="47">
        <v>4344850</v>
      </c>
      <c r="AK108" s="47">
        <v>4344850</v>
      </c>
      <c r="AL108" s="47">
        <v>4344850</v>
      </c>
      <c r="AM108" s="31"/>
      <c r="AN108" s="12"/>
      <c r="AO108" s="55">
        <v>4344850</v>
      </c>
      <c r="AP108" s="47">
        <v>4344850</v>
      </c>
      <c r="AQ108" s="47">
        <v>4344850</v>
      </c>
      <c r="AR108" s="47">
        <v>4344850</v>
      </c>
      <c r="AS108" s="31"/>
      <c r="AT108" s="34"/>
      <c r="AU108" s="55">
        <v>4344850</v>
      </c>
      <c r="AV108" s="47">
        <v>4344850</v>
      </c>
      <c r="AW108" s="47">
        <v>4344850</v>
      </c>
      <c r="AX108" s="31"/>
      <c r="AY108" s="34"/>
      <c r="AZ108" s="55">
        <v>4344850</v>
      </c>
      <c r="BA108" s="47">
        <v>4344850</v>
      </c>
      <c r="BB108" s="47">
        <v>4344850</v>
      </c>
      <c r="BC108" s="47">
        <v>4344850</v>
      </c>
      <c r="BD108" s="31"/>
      <c r="BE108" s="12"/>
      <c r="BF108" s="55">
        <v>4344850</v>
      </c>
      <c r="BG108" s="47">
        <v>4344850</v>
      </c>
      <c r="BH108" s="47">
        <v>4344850</v>
      </c>
      <c r="BI108" s="31"/>
      <c r="BJ108" s="31"/>
      <c r="BK108" s="55">
        <v>4344850</v>
      </c>
      <c r="BL108" s="542"/>
      <c r="BM108" s="542"/>
      <c r="BN108" s="51">
        <v>4344850</v>
      </c>
      <c r="BO108" s="51">
        <v>4344850</v>
      </c>
      <c r="BP108" s="51">
        <v>4344850</v>
      </c>
      <c r="BQ108" s="51">
        <v>4344850</v>
      </c>
      <c r="BR108" s="31"/>
      <c r="BS108" s="53"/>
      <c r="BT108" s="55">
        <v>4344850</v>
      </c>
      <c r="BU108" s="542"/>
      <c r="BV108" s="542"/>
      <c r="BW108" s="542"/>
      <c r="BX108" s="542"/>
      <c r="BY108" s="542"/>
      <c r="BZ108" s="542"/>
      <c r="CA108" s="31"/>
      <c r="CB108" s="53"/>
      <c r="CC108" s="21"/>
      <c r="CD108" s="114"/>
      <c r="CE108" s="27"/>
    </row>
    <row r="109" spans="1:83" ht="22.5">
      <c r="A109" s="2" t="str">
        <f t="shared" si="1"/>
        <v>?</v>
      </c>
      <c r="B109" s="311" t="s">
        <v>838</v>
      </c>
      <c r="C109" s="42" t="s">
        <v>41</v>
      </c>
      <c r="D109" s="4" t="s">
        <v>243</v>
      </c>
      <c r="E109" s="4" t="s">
        <v>43</v>
      </c>
      <c r="F109" s="4" t="s">
        <v>43</v>
      </c>
      <c r="G109" s="6">
        <v>41518</v>
      </c>
      <c r="H109" s="17" t="s">
        <v>245</v>
      </c>
      <c r="I109" s="16" t="s">
        <v>86</v>
      </c>
      <c r="J109" s="16" t="s">
        <v>86</v>
      </c>
      <c r="K109" s="16" t="s">
        <v>86</v>
      </c>
      <c r="L109" s="39" t="s">
        <v>86</v>
      </c>
      <c r="M109" s="16" t="s">
        <v>86</v>
      </c>
      <c r="N109" s="16" t="s">
        <v>86</v>
      </c>
      <c r="O109" s="18" t="s">
        <v>82</v>
      </c>
      <c r="P109" s="39" t="s">
        <v>86</v>
      </c>
      <c r="Q109" s="16" t="s">
        <v>86</v>
      </c>
      <c r="R109" s="85" t="s">
        <v>82</v>
      </c>
      <c r="S109" s="80" t="s">
        <v>86</v>
      </c>
      <c r="T109" s="11">
        <v>1750000</v>
      </c>
      <c r="U109" s="18" t="s">
        <v>82</v>
      </c>
      <c r="V109" s="87" t="s">
        <v>82</v>
      </c>
      <c r="W109" s="22">
        <v>3038117</v>
      </c>
      <c r="X109" s="22">
        <v>3038117</v>
      </c>
      <c r="Y109" s="31">
        <v>0.73606685714285724</v>
      </c>
      <c r="Z109" s="12">
        <v>0</v>
      </c>
      <c r="AA109" s="47">
        <v>6389739</v>
      </c>
      <c r="AB109" s="47">
        <v>6389739</v>
      </c>
      <c r="AC109" s="31">
        <v>1.1031905617854743</v>
      </c>
      <c r="AD109" s="12">
        <v>0</v>
      </c>
      <c r="AE109" s="55">
        <v>6389739</v>
      </c>
      <c r="AF109" s="47">
        <v>6389739</v>
      </c>
      <c r="AG109" s="31">
        <v>0</v>
      </c>
      <c r="AH109" s="34">
        <v>0</v>
      </c>
      <c r="AI109" s="47">
        <v>6389739</v>
      </c>
      <c r="AJ109" s="47">
        <v>6389739</v>
      </c>
      <c r="AK109" s="47">
        <v>6389739</v>
      </c>
      <c r="AL109" s="47">
        <v>6389739</v>
      </c>
      <c r="AM109" s="31">
        <v>0</v>
      </c>
      <c r="AN109" s="12">
        <v>0</v>
      </c>
      <c r="AO109" s="55">
        <v>6389739</v>
      </c>
      <c r="AP109" s="47">
        <v>6389739</v>
      </c>
      <c r="AQ109" s="47">
        <v>6389739</v>
      </c>
      <c r="AR109" s="47">
        <v>6389739</v>
      </c>
      <c r="AS109" s="31">
        <f>AO109/AK109-1</f>
        <v>0</v>
      </c>
      <c r="AT109" s="53">
        <f>AP109/AO109-1</f>
        <v>0</v>
      </c>
      <c r="AU109" s="55">
        <v>6389739</v>
      </c>
      <c r="AV109" s="47">
        <v>6389739</v>
      </c>
      <c r="AW109" s="47">
        <v>6389739</v>
      </c>
      <c r="AX109" s="31">
        <f>AU109/AQ109-1</f>
        <v>0</v>
      </c>
      <c r="AY109" s="53">
        <f>AR109/AU109-1</f>
        <v>0</v>
      </c>
      <c r="AZ109" s="55">
        <v>6389739</v>
      </c>
      <c r="BA109" s="47">
        <v>6389739</v>
      </c>
      <c r="BB109" s="47">
        <v>6389739</v>
      </c>
      <c r="BC109" s="47">
        <v>6389739</v>
      </c>
      <c r="BD109" s="31">
        <f>AZ109/AV109-1</f>
        <v>0</v>
      </c>
      <c r="BE109" s="31">
        <f>BA109/AZ109-1</f>
        <v>0</v>
      </c>
      <c r="BF109" s="55">
        <v>6389739</v>
      </c>
      <c r="BG109" s="47">
        <v>6389739</v>
      </c>
      <c r="BH109" s="47">
        <v>6389739</v>
      </c>
      <c r="BI109" s="31">
        <f>BF109/BB109-1</f>
        <v>0</v>
      </c>
      <c r="BJ109" s="31">
        <f>BG109/BF109-1</f>
        <v>0</v>
      </c>
      <c r="BK109" s="55">
        <v>6389739</v>
      </c>
      <c r="BL109" s="542"/>
      <c r="BM109" s="542"/>
      <c r="BN109" s="51">
        <v>6389739</v>
      </c>
      <c r="BO109" s="51">
        <v>6389739</v>
      </c>
      <c r="BP109" s="51">
        <v>6389739</v>
      </c>
      <c r="BQ109" s="51">
        <v>6389739</v>
      </c>
      <c r="BR109" s="31">
        <f>IFERROR(BK109/BG109-1,"N/A")</f>
        <v>0</v>
      </c>
      <c r="BS109" s="609">
        <f>IFERROR(BP109/BK109-1,"N/A")</f>
        <v>0</v>
      </c>
      <c r="BT109" s="55">
        <v>6389739</v>
      </c>
      <c r="BU109" s="542"/>
      <c r="BV109" s="542"/>
      <c r="BW109" s="542"/>
      <c r="BX109" s="542"/>
      <c r="BY109" s="542"/>
      <c r="BZ109" s="542"/>
      <c r="CA109" s="31">
        <f>IFERROR(BT109/BP109-1,"N/A")</f>
        <v>0</v>
      </c>
      <c r="CB109" s="609">
        <f>IFERROR(BY109/BT109-1,"N/A")</f>
        <v>-1</v>
      </c>
      <c r="CC109" s="21"/>
      <c r="CD109" s="114" t="s">
        <v>244</v>
      </c>
      <c r="CE109" s="27"/>
    </row>
    <row r="110" spans="1:83" ht="51">
      <c r="A110" s="2" t="str">
        <f t="shared" si="1"/>
        <v/>
      </c>
      <c r="C110" s="41" t="s">
        <v>45</v>
      </c>
      <c r="D110" s="24" t="s">
        <v>243</v>
      </c>
      <c r="E110" s="24">
        <v>443</v>
      </c>
      <c r="F110" s="24">
        <v>10575</v>
      </c>
      <c r="G110" s="6"/>
      <c r="H110" s="17" t="s">
        <v>242</v>
      </c>
      <c r="I110" s="16"/>
      <c r="J110" s="16"/>
      <c r="K110" s="16"/>
      <c r="L110" s="39"/>
      <c r="M110" s="16"/>
      <c r="N110" s="16"/>
      <c r="O110" s="18"/>
      <c r="P110" s="39"/>
      <c r="Q110" s="16"/>
      <c r="R110" s="85"/>
      <c r="S110" s="80"/>
      <c r="T110" s="11"/>
      <c r="U110" s="18"/>
      <c r="V110" s="87"/>
      <c r="W110" s="22"/>
      <c r="X110" s="22"/>
      <c r="Y110" s="31"/>
      <c r="Z110" s="12"/>
      <c r="AA110" s="47">
        <v>6389739</v>
      </c>
      <c r="AB110" s="47">
        <v>6389739</v>
      </c>
      <c r="AC110" s="31"/>
      <c r="AD110" s="12"/>
      <c r="AE110" s="55">
        <v>6389739</v>
      </c>
      <c r="AF110" s="47">
        <v>6389739</v>
      </c>
      <c r="AG110" s="31"/>
      <c r="AH110" s="34"/>
      <c r="AI110" s="47">
        <v>6389739</v>
      </c>
      <c r="AJ110" s="47">
        <v>6389739</v>
      </c>
      <c r="AK110" s="47">
        <v>6389739</v>
      </c>
      <c r="AL110" s="47">
        <v>6389739</v>
      </c>
      <c r="AM110" s="31"/>
      <c r="AN110" s="12"/>
      <c r="AO110" s="55">
        <v>6389739</v>
      </c>
      <c r="AP110" s="47">
        <v>6389739</v>
      </c>
      <c r="AQ110" s="47">
        <v>6389739</v>
      </c>
      <c r="AR110" s="47">
        <v>6389739</v>
      </c>
      <c r="AS110" s="31"/>
      <c r="AT110" s="34"/>
      <c r="AU110" s="55">
        <v>6389739</v>
      </c>
      <c r="AV110" s="47">
        <v>6389739</v>
      </c>
      <c r="AW110" s="47">
        <v>6389739</v>
      </c>
      <c r="AX110" s="31"/>
      <c r="AY110" s="34"/>
      <c r="AZ110" s="55">
        <v>6389739</v>
      </c>
      <c r="BA110" s="47">
        <v>6389739</v>
      </c>
      <c r="BB110" s="47">
        <v>6389739</v>
      </c>
      <c r="BC110" s="47">
        <v>6389739</v>
      </c>
      <c r="BD110" s="31"/>
      <c r="BE110" s="12"/>
      <c r="BF110" s="55">
        <v>6389739</v>
      </c>
      <c r="BG110" s="47">
        <v>6389739</v>
      </c>
      <c r="BH110" s="47">
        <v>6389739</v>
      </c>
      <c r="BI110" s="31"/>
      <c r="BJ110" s="31"/>
      <c r="BK110" s="55">
        <v>6389739</v>
      </c>
      <c r="BL110" s="542"/>
      <c r="BM110" s="542"/>
      <c r="BN110" s="51">
        <v>6389739</v>
      </c>
      <c r="BO110" s="51">
        <v>6389739</v>
      </c>
      <c r="BP110" s="51">
        <v>6389739</v>
      </c>
      <c r="BQ110" s="51">
        <v>6389739</v>
      </c>
      <c r="BR110" s="31"/>
      <c r="BS110" s="53"/>
      <c r="BT110" s="55">
        <v>6389739</v>
      </c>
      <c r="BU110" s="542"/>
      <c r="BV110" s="542"/>
      <c r="BW110" s="542"/>
      <c r="BX110" s="542"/>
      <c r="BY110" s="542"/>
      <c r="BZ110" s="542"/>
      <c r="CA110" s="31"/>
      <c r="CB110" s="53"/>
      <c r="CC110" s="21"/>
      <c r="CD110" s="114"/>
      <c r="CE110" s="27"/>
    </row>
    <row r="111" spans="1:83" ht="25.5">
      <c r="A111" s="2" t="str">
        <f t="shared" si="1"/>
        <v>TP2010066</v>
      </c>
      <c r="B111" s="311" t="s">
        <v>1354</v>
      </c>
      <c r="C111" s="42" t="s">
        <v>41</v>
      </c>
      <c r="D111" s="4" t="s">
        <v>240</v>
      </c>
      <c r="E111" s="4" t="s">
        <v>43</v>
      </c>
      <c r="F111" s="4" t="s">
        <v>43</v>
      </c>
      <c r="G111" s="6">
        <v>41426</v>
      </c>
      <c r="H111" s="103" t="s">
        <v>241</v>
      </c>
      <c r="I111" s="16" t="s">
        <v>86</v>
      </c>
      <c r="J111" s="16" t="s">
        <v>86</v>
      </c>
      <c r="K111" s="16" t="s">
        <v>86</v>
      </c>
      <c r="L111" s="39" t="s">
        <v>86</v>
      </c>
      <c r="M111" s="16" t="s">
        <v>86</v>
      </c>
      <c r="N111" s="16" t="s">
        <v>86</v>
      </c>
      <c r="O111" s="18" t="s">
        <v>82</v>
      </c>
      <c r="P111" s="39" t="s">
        <v>86</v>
      </c>
      <c r="Q111" s="16" t="s">
        <v>86</v>
      </c>
      <c r="R111" s="85" t="s">
        <v>82</v>
      </c>
      <c r="S111" s="80" t="s">
        <v>86</v>
      </c>
      <c r="T111" s="23">
        <v>4585200</v>
      </c>
      <c r="U111" s="18" t="s">
        <v>82</v>
      </c>
      <c r="V111" s="87" t="s">
        <v>82</v>
      </c>
      <c r="W111" s="22">
        <v>5048185</v>
      </c>
      <c r="X111" s="22">
        <v>5048185</v>
      </c>
      <c r="Y111" s="31">
        <v>0.10097378522201872</v>
      </c>
      <c r="Z111" s="12">
        <v>0</v>
      </c>
      <c r="AA111" s="47">
        <v>5048526</v>
      </c>
      <c r="AB111" s="47">
        <v>5048526</v>
      </c>
      <c r="AC111" s="31">
        <v>6.7549029997948651E-5</v>
      </c>
      <c r="AD111" s="12">
        <v>0</v>
      </c>
      <c r="AE111" s="55">
        <v>5048526</v>
      </c>
      <c r="AF111" s="47">
        <v>5048526</v>
      </c>
      <c r="AG111" s="31">
        <v>0</v>
      </c>
      <c r="AH111" s="34">
        <v>0</v>
      </c>
      <c r="AI111" s="47">
        <v>5048526</v>
      </c>
      <c r="AJ111" s="47">
        <v>5048526</v>
      </c>
      <c r="AK111" s="47">
        <v>5048526</v>
      </c>
      <c r="AL111" s="47">
        <v>5048526</v>
      </c>
      <c r="AM111" s="31">
        <v>0</v>
      </c>
      <c r="AN111" s="12">
        <v>0</v>
      </c>
      <c r="AO111" s="55">
        <v>5048526</v>
      </c>
      <c r="AP111" s="47">
        <v>5048526</v>
      </c>
      <c r="AQ111" s="47">
        <v>5048526</v>
      </c>
      <c r="AR111" s="47">
        <v>5048526</v>
      </c>
      <c r="AS111" s="31">
        <f>AO111/AK111-1</f>
        <v>0</v>
      </c>
      <c r="AT111" s="53">
        <f>AP111/AO111-1</f>
        <v>0</v>
      </c>
      <c r="AU111" s="55">
        <v>5048526</v>
      </c>
      <c r="AV111" s="47">
        <v>5048526</v>
      </c>
      <c r="AW111" s="47">
        <v>5048526</v>
      </c>
      <c r="AX111" s="31">
        <f>AU111/AQ111-1</f>
        <v>0</v>
      </c>
      <c r="AY111" s="53">
        <f>AR111/AU111-1</f>
        <v>0</v>
      </c>
      <c r="AZ111" s="55">
        <v>5048526</v>
      </c>
      <c r="BA111" s="47">
        <v>5048526</v>
      </c>
      <c r="BB111" s="47">
        <v>5048526</v>
      </c>
      <c r="BC111" s="47">
        <v>5048526</v>
      </c>
      <c r="BD111" s="31">
        <f>AZ111/AV111-1</f>
        <v>0</v>
      </c>
      <c r="BE111" s="31">
        <f>BA111/AZ111-1</f>
        <v>0</v>
      </c>
      <c r="BF111" s="55">
        <v>5048526</v>
      </c>
      <c r="BG111" s="47">
        <v>5048526</v>
      </c>
      <c r="BH111" s="47">
        <v>5048526</v>
      </c>
      <c r="BI111" s="31">
        <f>BF111/BB111-1</f>
        <v>0</v>
      </c>
      <c r="BJ111" s="31">
        <f>BG111/BF111-1</f>
        <v>0</v>
      </c>
      <c r="BK111" s="55">
        <v>5048526</v>
      </c>
      <c r="BL111" s="542"/>
      <c r="BM111" s="542"/>
      <c r="BN111" s="51">
        <v>5048526</v>
      </c>
      <c r="BO111" s="51">
        <v>5048526</v>
      </c>
      <c r="BP111" s="51">
        <v>5048526</v>
      </c>
      <c r="BQ111" s="51">
        <v>5048526</v>
      </c>
      <c r="BR111" s="31">
        <f>IFERROR(BK111/BG111-1,"N/A")</f>
        <v>0</v>
      </c>
      <c r="BS111" s="609">
        <f>IFERROR(BP111/BK111-1,"N/A")</f>
        <v>0</v>
      </c>
      <c r="BT111" s="55">
        <v>5048526</v>
      </c>
      <c r="BU111" s="542"/>
      <c r="BV111" s="542"/>
      <c r="BW111" s="542"/>
      <c r="BX111" s="542"/>
      <c r="BY111" s="542"/>
      <c r="BZ111" s="542"/>
      <c r="CA111" s="31">
        <f>IFERROR(BT111/BP111-1,"N/A")</f>
        <v>0</v>
      </c>
      <c r="CB111" s="609">
        <f>IFERROR(BY111/BT111-1,"N/A")</f>
        <v>-1</v>
      </c>
      <c r="CC111" s="21"/>
      <c r="CD111" s="112"/>
      <c r="CE111" s="27"/>
    </row>
    <row r="112" spans="1:83" ht="25.5">
      <c r="A112" s="2" t="str">
        <f t="shared" si="1"/>
        <v/>
      </c>
      <c r="C112" s="41" t="s">
        <v>45</v>
      </c>
      <c r="D112" s="24" t="s">
        <v>240</v>
      </c>
      <c r="E112" s="24">
        <v>1023</v>
      </c>
      <c r="F112" s="24">
        <v>11347</v>
      </c>
      <c r="G112" s="6"/>
      <c r="H112" s="103" t="s">
        <v>239</v>
      </c>
      <c r="I112" s="16"/>
      <c r="J112" s="16"/>
      <c r="K112" s="16"/>
      <c r="L112" s="39"/>
      <c r="M112" s="16"/>
      <c r="N112" s="16"/>
      <c r="O112" s="18"/>
      <c r="P112" s="39"/>
      <c r="Q112" s="16"/>
      <c r="R112" s="85"/>
      <c r="S112" s="80"/>
      <c r="T112" s="23"/>
      <c r="U112" s="18"/>
      <c r="V112" s="87"/>
      <c r="W112" s="22"/>
      <c r="X112" s="22"/>
      <c r="Y112" s="31"/>
      <c r="Z112" s="12"/>
      <c r="AA112" s="47">
        <v>5048526</v>
      </c>
      <c r="AB112" s="47">
        <v>5048526</v>
      </c>
      <c r="AC112" s="31"/>
      <c r="AD112" s="12"/>
      <c r="AE112" s="55">
        <v>5048526</v>
      </c>
      <c r="AF112" s="47">
        <v>5048526</v>
      </c>
      <c r="AG112" s="31"/>
      <c r="AH112" s="34"/>
      <c r="AI112" s="47">
        <v>5048526</v>
      </c>
      <c r="AJ112" s="47">
        <v>5048526</v>
      </c>
      <c r="AK112" s="47">
        <v>5048526</v>
      </c>
      <c r="AL112" s="47">
        <v>5048526</v>
      </c>
      <c r="AM112" s="31"/>
      <c r="AN112" s="12"/>
      <c r="AO112" s="55">
        <v>5048526</v>
      </c>
      <c r="AP112" s="47">
        <v>5048526</v>
      </c>
      <c r="AQ112" s="47">
        <v>5048526</v>
      </c>
      <c r="AR112" s="47">
        <v>5048526</v>
      </c>
      <c r="AS112" s="31"/>
      <c r="AT112" s="34"/>
      <c r="AU112" s="55">
        <v>5048526</v>
      </c>
      <c r="AV112" s="47">
        <v>5048526</v>
      </c>
      <c r="AW112" s="47">
        <v>5048526</v>
      </c>
      <c r="AX112" s="31"/>
      <c r="AY112" s="34"/>
      <c r="AZ112" s="55">
        <v>5048526</v>
      </c>
      <c r="BA112" s="47">
        <v>5048526</v>
      </c>
      <c r="BB112" s="47">
        <v>5048526</v>
      </c>
      <c r="BC112" s="47">
        <v>5048526</v>
      </c>
      <c r="BD112" s="31"/>
      <c r="BE112" s="12"/>
      <c r="BF112" s="55">
        <v>5048526</v>
      </c>
      <c r="BG112" s="47">
        <v>5048526</v>
      </c>
      <c r="BH112" s="47">
        <v>5048526</v>
      </c>
      <c r="BI112" s="31"/>
      <c r="BJ112" s="31"/>
      <c r="BK112" s="55">
        <v>5048526</v>
      </c>
      <c r="BL112" s="542"/>
      <c r="BM112" s="542"/>
      <c r="BN112" s="51">
        <v>5048526</v>
      </c>
      <c r="BO112" s="51">
        <v>5048526</v>
      </c>
      <c r="BP112" s="51">
        <v>5048526</v>
      </c>
      <c r="BQ112" s="51">
        <v>5048526</v>
      </c>
      <c r="BR112" s="31"/>
      <c r="BS112" s="53"/>
      <c r="BT112" s="55">
        <v>5048526</v>
      </c>
      <c r="BU112" s="542"/>
      <c r="BV112" s="542"/>
      <c r="BW112" s="542"/>
      <c r="BX112" s="542"/>
      <c r="BY112" s="542"/>
      <c r="BZ112" s="542"/>
      <c r="CA112" s="31"/>
      <c r="CB112" s="53"/>
      <c r="CC112" s="21"/>
      <c r="CD112" s="112"/>
      <c r="CE112" s="27"/>
    </row>
    <row r="113" spans="1:83" ht="38.25">
      <c r="A113" s="2" t="str">
        <f t="shared" si="1"/>
        <v>TP2010064</v>
      </c>
      <c r="B113" s="311" t="s">
        <v>1361</v>
      </c>
      <c r="C113" s="42" t="s">
        <v>41</v>
      </c>
      <c r="D113" s="4" t="s">
        <v>237</v>
      </c>
      <c r="E113" s="4" t="s">
        <v>43</v>
      </c>
      <c r="F113" s="4" t="s">
        <v>43</v>
      </c>
      <c r="G113" s="28">
        <v>41426</v>
      </c>
      <c r="H113" s="103" t="s">
        <v>238</v>
      </c>
      <c r="I113" s="16" t="s">
        <v>86</v>
      </c>
      <c r="J113" s="16" t="s">
        <v>86</v>
      </c>
      <c r="K113" s="16" t="s">
        <v>86</v>
      </c>
      <c r="L113" s="39" t="s">
        <v>86</v>
      </c>
      <c r="M113" s="16" t="s">
        <v>86</v>
      </c>
      <c r="N113" s="16" t="s">
        <v>86</v>
      </c>
      <c r="O113" s="18" t="s">
        <v>82</v>
      </c>
      <c r="P113" s="39" t="s">
        <v>86</v>
      </c>
      <c r="Q113" s="16" t="s">
        <v>86</v>
      </c>
      <c r="R113" s="85" t="s">
        <v>82</v>
      </c>
      <c r="S113" s="80" t="s">
        <v>86</v>
      </c>
      <c r="T113" s="23">
        <v>3095000</v>
      </c>
      <c r="U113" s="18" t="s">
        <v>82</v>
      </c>
      <c r="V113" s="87" t="s">
        <v>82</v>
      </c>
      <c r="W113" s="22">
        <v>2636239</v>
      </c>
      <c r="X113" s="22">
        <v>2636239</v>
      </c>
      <c r="Y113" s="31">
        <v>-0.14822649434571888</v>
      </c>
      <c r="Z113" s="12">
        <v>0</v>
      </c>
      <c r="AA113" s="47">
        <v>2636239</v>
      </c>
      <c r="AB113" s="47">
        <v>2636239</v>
      </c>
      <c r="AC113" s="31">
        <v>0</v>
      </c>
      <c r="AD113" s="12">
        <v>0</v>
      </c>
      <c r="AE113" s="55">
        <v>2636239</v>
      </c>
      <c r="AF113" s="47">
        <v>2636239</v>
      </c>
      <c r="AG113" s="31">
        <v>0</v>
      </c>
      <c r="AH113" s="34">
        <v>0</v>
      </c>
      <c r="AI113" s="47">
        <v>2636239</v>
      </c>
      <c r="AJ113" s="47">
        <v>2636239</v>
      </c>
      <c r="AK113" s="47">
        <v>2636239</v>
      </c>
      <c r="AL113" s="47">
        <v>2636239</v>
      </c>
      <c r="AM113" s="31">
        <v>0</v>
      </c>
      <c r="AN113" s="12">
        <v>0</v>
      </c>
      <c r="AO113" s="55">
        <v>2636239</v>
      </c>
      <c r="AP113" s="47">
        <v>2636239</v>
      </c>
      <c r="AQ113" s="47">
        <v>2636239</v>
      </c>
      <c r="AR113" s="47">
        <v>2636239</v>
      </c>
      <c r="AS113" s="31">
        <f>AO113/AK113-1</f>
        <v>0</v>
      </c>
      <c r="AT113" s="53">
        <f>AP113/AO113-1</f>
        <v>0</v>
      </c>
      <c r="AU113" s="55">
        <v>2636239</v>
      </c>
      <c r="AV113" s="47">
        <v>2636239</v>
      </c>
      <c r="AW113" s="47">
        <v>2636239</v>
      </c>
      <c r="AX113" s="31">
        <f>AU113/AQ113-1</f>
        <v>0</v>
      </c>
      <c r="AY113" s="53">
        <f>AR113/AU113-1</f>
        <v>0</v>
      </c>
      <c r="AZ113" s="55">
        <v>2636239</v>
      </c>
      <c r="BA113" s="47">
        <v>2636239</v>
      </c>
      <c r="BB113" s="47">
        <v>2636239</v>
      </c>
      <c r="BC113" s="47">
        <v>2636239</v>
      </c>
      <c r="BD113" s="31">
        <f>AZ113/AV113-1</f>
        <v>0</v>
      </c>
      <c r="BE113" s="31">
        <f>BA113/AZ113-1</f>
        <v>0</v>
      </c>
      <c r="BF113" s="55">
        <v>2636239</v>
      </c>
      <c r="BG113" s="47">
        <v>2636239</v>
      </c>
      <c r="BH113" s="47">
        <v>2636239</v>
      </c>
      <c r="BI113" s="31">
        <f>BF113/BB113-1</f>
        <v>0</v>
      </c>
      <c r="BJ113" s="31">
        <f>BG113/BF113-1</f>
        <v>0</v>
      </c>
      <c r="BK113" s="55">
        <v>2636239</v>
      </c>
      <c r="BL113" s="542"/>
      <c r="BM113" s="542"/>
      <c r="BN113" s="51">
        <v>2636239</v>
      </c>
      <c r="BO113" s="51">
        <v>2636239</v>
      </c>
      <c r="BP113" s="51">
        <v>2636239</v>
      </c>
      <c r="BQ113" s="51">
        <v>2636239</v>
      </c>
      <c r="BR113" s="31">
        <f>IFERROR(BK113/BG113-1,"N/A")</f>
        <v>0</v>
      </c>
      <c r="BS113" s="609">
        <f>IFERROR(BP113/BK113-1,"N/A")</f>
        <v>0</v>
      </c>
      <c r="BT113" s="55">
        <v>2636239</v>
      </c>
      <c r="BU113" s="542"/>
      <c r="BV113" s="542"/>
      <c r="BW113" s="542"/>
      <c r="BX113" s="542"/>
      <c r="BY113" s="542"/>
      <c r="BZ113" s="542"/>
      <c r="CA113" s="31">
        <f>IFERROR(BT113/BP113-1,"N/A")</f>
        <v>0</v>
      </c>
      <c r="CB113" s="609">
        <f>IFERROR(BY113/BT113-1,"N/A")</f>
        <v>-1</v>
      </c>
      <c r="CC113" s="21"/>
      <c r="CD113" s="112"/>
      <c r="CE113" s="27"/>
    </row>
    <row r="114" spans="1:83" ht="51">
      <c r="A114" s="2" t="str">
        <f t="shared" si="1"/>
        <v/>
      </c>
      <c r="C114" s="41" t="s">
        <v>45</v>
      </c>
      <c r="D114" s="24" t="s">
        <v>237</v>
      </c>
      <c r="E114" s="24">
        <v>1024</v>
      </c>
      <c r="F114" s="24">
        <v>11348</v>
      </c>
      <c r="G114" s="28"/>
      <c r="H114" s="103" t="s">
        <v>236</v>
      </c>
      <c r="I114" s="16"/>
      <c r="J114" s="16"/>
      <c r="K114" s="16"/>
      <c r="L114" s="39"/>
      <c r="M114" s="16"/>
      <c r="N114" s="16"/>
      <c r="O114" s="18"/>
      <c r="P114" s="39"/>
      <c r="Q114" s="16"/>
      <c r="R114" s="85"/>
      <c r="S114" s="80"/>
      <c r="T114" s="23"/>
      <c r="U114" s="18"/>
      <c r="V114" s="87"/>
      <c r="W114" s="22"/>
      <c r="X114" s="22"/>
      <c r="Y114" s="31"/>
      <c r="Z114" s="12"/>
      <c r="AA114" s="47">
        <v>2636239</v>
      </c>
      <c r="AB114" s="47">
        <v>2636239</v>
      </c>
      <c r="AC114" s="31"/>
      <c r="AD114" s="12"/>
      <c r="AE114" s="55">
        <v>2636239</v>
      </c>
      <c r="AF114" s="47">
        <v>2636239</v>
      </c>
      <c r="AG114" s="31"/>
      <c r="AH114" s="34"/>
      <c r="AI114" s="47">
        <v>2636239</v>
      </c>
      <c r="AJ114" s="47">
        <v>2636239</v>
      </c>
      <c r="AK114" s="47">
        <v>2636239</v>
      </c>
      <c r="AL114" s="47">
        <v>2636239</v>
      </c>
      <c r="AM114" s="31"/>
      <c r="AN114" s="12"/>
      <c r="AO114" s="55">
        <v>2636239</v>
      </c>
      <c r="AP114" s="47">
        <v>2636239</v>
      </c>
      <c r="AQ114" s="47">
        <v>2636239</v>
      </c>
      <c r="AR114" s="47">
        <v>2636239</v>
      </c>
      <c r="AS114" s="31"/>
      <c r="AT114" s="34"/>
      <c r="AU114" s="55">
        <v>2636239</v>
      </c>
      <c r="AV114" s="47">
        <v>2636239</v>
      </c>
      <c r="AW114" s="47">
        <v>2636239</v>
      </c>
      <c r="AX114" s="31"/>
      <c r="AY114" s="34"/>
      <c r="AZ114" s="55">
        <v>2636239</v>
      </c>
      <c r="BA114" s="47">
        <v>2636239</v>
      </c>
      <c r="BB114" s="47">
        <v>2636239</v>
      </c>
      <c r="BC114" s="47">
        <v>2636239</v>
      </c>
      <c r="BD114" s="31"/>
      <c r="BE114" s="12"/>
      <c r="BF114" s="55">
        <v>2636239</v>
      </c>
      <c r="BG114" s="47">
        <v>2636239</v>
      </c>
      <c r="BH114" s="47">
        <v>2636239</v>
      </c>
      <c r="BI114" s="31"/>
      <c r="BJ114" s="31"/>
      <c r="BK114" s="55">
        <v>2636239</v>
      </c>
      <c r="BL114" s="542"/>
      <c r="BM114" s="542"/>
      <c r="BN114" s="51">
        <v>2636239</v>
      </c>
      <c r="BO114" s="51">
        <v>2636239</v>
      </c>
      <c r="BP114" s="51">
        <v>2636239</v>
      </c>
      <c r="BQ114" s="51">
        <v>2636239</v>
      </c>
      <c r="BR114" s="31"/>
      <c r="BS114" s="53"/>
      <c r="BT114" s="55">
        <v>2636239</v>
      </c>
      <c r="BU114" s="542"/>
      <c r="BV114" s="542"/>
      <c r="BW114" s="542"/>
      <c r="BX114" s="542"/>
      <c r="BY114" s="542"/>
      <c r="BZ114" s="542"/>
      <c r="CA114" s="31"/>
      <c r="CB114" s="53"/>
      <c r="CC114" s="21"/>
      <c r="CD114" s="112"/>
      <c r="CE114" s="27"/>
    </row>
    <row r="115" spans="1:83" ht="33.75">
      <c r="A115" s="2" t="str">
        <f t="shared" si="1"/>
        <v>TP2009092</v>
      </c>
      <c r="B115" s="2" t="s">
        <v>1330</v>
      </c>
      <c r="C115" s="42" t="s">
        <v>41</v>
      </c>
      <c r="D115" s="4" t="s">
        <v>234</v>
      </c>
      <c r="E115" s="4" t="s">
        <v>43</v>
      </c>
      <c r="F115" s="4" t="s">
        <v>43</v>
      </c>
      <c r="G115" s="6">
        <v>41306</v>
      </c>
      <c r="H115" s="17" t="s">
        <v>100</v>
      </c>
      <c r="I115" s="16"/>
      <c r="J115" s="16"/>
      <c r="K115" s="16"/>
      <c r="L115" s="39"/>
      <c r="M115" s="16"/>
      <c r="N115" s="16"/>
      <c r="O115" s="18"/>
      <c r="P115" s="39"/>
      <c r="Q115" s="16"/>
      <c r="R115" s="85"/>
      <c r="S115" s="80"/>
      <c r="T115" s="23"/>
      <c r="U115" s="18"/>
      <c r="V115" s="87"/>
      <c r="W115" s="22">
        <v>4316127</v>
      </c>
      <c r="X115" s="22">
        <v>4316127</v>
      </c>
      <c r="Y115" s="31"/>
      <c r="Z115" s="12"/>
      <c r="AA115" s="47">
        <v>4316668</v>
      </c>
      <c r="AB115" s="47">
        <v>4316668</v>
      </c>
      <c r="AC115" s="31">
        <v>1.2534385572982032E-4</v>
      </c>
      <c r="AD115" s="12">
        <v>0</v>
      </c>
      <c r="AE115" s="55">
        <v>4316668</v>
      </c>
      <c r="AF115" s="47">
        <v>4316668</v>
      </c>
      <c r="AG115" s="31">
        <v>0</v>
      </c>
      <c r="AH115" s="34">
        <v>0</v>
      </c>
      <c r="AI115" s="47">
        <v>4316668</v>
      </c>
      <c r="AJ115" s="47">
        <v>4316668</v>
      </c>
      <c r="AK115" s="47">
        <v>4316668</v>
      </c>
      <c r="AL115" s="47">
        <v>4316668</v>
      </c>
      <c r="AM115" s="31">
        <v>0</v>
      </c>
      <c r="AN115" s="12">
        <v>0</v>
      </c>
      <c r="AO115" s="55">
        <v>4316668</v>
      </c>
      <c r="AP115" s="47">
        <v>4316668</v>
      </c>
      <c r="AQ115" s="47">
        <v>4316668</v>
      </c>
      <c r="AR115" s="47">
        <v>4316668</v>
      </c>
      <c r="AS115" s="31">
        <f>AO115/AK115-1</f>
        <v>0</v>
      </c>
      <c r="AT115" s="53">
        <f>AP115/AO115-1</f>
        <v>0</v>
      </c>
      <c r="AU115" s="55">
        <v>4316668</v>
      </c>
      <c r="AV115" s="47">
        <v>4316668</v>
      </c>
      <c r="AW115" s="47">
        <v>4316668</v>
      </c>
      <c r="AX115" s="31">
        <f>AU115/AQ115-1</f>
        <v>0</v>
      </c>
      <c r="AY115" s="53">
        <f>AR115/AU115-1</f>
        <v>0</v>
      </c>
      <c r="AZ115" s="55">
        <v>4316668</v>
      </c>
      <c r="BA115" s="47">
        <v>4316668</v>
      </c>
      <c r="BB115" s="47">
        <v>4316668</v>
      </c>
      <c r="BC115" s="47">
        <v>4316668</v>
      </c>
      <c r="BD115" s="31">
        <f>AZ115/AV115-1</f>
        <v>0</v>
      </c>
      <c r="BE115" s="31">
        <f>BA115/AZ115-1</f>
        <v>0</v>
      </c>
      <c r="BF115" s="55">
        <v>4316668</v>
      </c>
      <c r="BG115" s="47">
        <v>4316668</v>
      </c>
      <c r="BH115" s="47">
        <v>4316668</v>
      </c>
      <c r="BI115" s="31">
        <f>BF115/BB115-1</f>
        <v>0</v>
      </c>
      <c r="BJ115" s="31">
        <f>BG115/BF115-1</f>
        <v>0</v>
      </c>
      <c r="BK115" s="55">
        <v>4316668</v>
      </c>
      <c r="BL115" s="542"/>
      <c r="BM115" s="542"/>
      <c r="BN115" s="51">
        <v>4316668</v>
      </c>
      <c r="BO115" s="51">
        <v>4316668</v>
      </c>
      <c r="BP115" s="51">
        <v>4316668</v>
      </c>
      <c r="BQ115" s="51">
        <v>4316668</v>
      </c>
      <c r="BR115" s="31">
        <f>IFERROR(BK115/BG115-1,"N/A")</f>
        <v>0</v>
      </c>
      <c r="BS115" s="609">
        <f>IFERROR(BP115/BK115-1,"N/A")</f>
        <v>0</v>
      </c>
      <c r="BT115" s="55">
        <v>4316668</v>
      </c>
      <c r="BU115" s="542"/>
      <c r="BV115" s="542"/>
      <c r="BW115" s="542"/>
      <c r="BX115" s="542"/>
      <c r="BY115" s="542"/>
      <c r="BZ115" s="542"/>
      <c r="CA115" s="31">
        <f>IFERROR(BT115/BP115-1,"N/A")</f>
        <v>0</v>
      </c>
      <c r="CB115" s="609">
        <f>IFERROR(BY115/BT115-1,"N/A")</f>
        <v>-1</v>
      </c>
      <c r="CC115" s="21"/>
      <c r="CD115" s="112" t="s">
        <v>235</v>
      </c>
      <c r="CE115" s="19"/>
    </row>
    <row r="116" spans="1:83" ht="25.5">
      <c r="A116" s="2" t="str">
        <f t="shared" si="1"/>
        <v/>
      </c>
      <c r="C116" s="41" t="s">
        <v>45</v>
      </c>
      <c r="D116" s="24" t="s">
        <v>234</v>
      </c>
      <c r="E116" s="24">
        <v>770</v>
      </c>
      <c r="F116" s="24">
        <v>11015</v>
      </c>
      <c r="G116" s="6"/>
      <c r="H116" s="17" t="s">
        <v>103</v>
      </c>
      <c r="I116" s="16"/>
      <c r="J116" s="16"/>
      <c r="K116" s="16"/>
      <c r="L116" s="39"/>
      <c r="M116" s="16"/>
      <c r="N116" s="16"/>
      <c r="O116" s="18"/>
      <c r="P116" s="39"/>
      <c r="Q116" s="16"/>
      <c r="R116" s="85"/>
      <c r="S116" s="80"/>
      <c r="T116" s="23"/>
      <c r="U116" s="18"/>
      <c r="V116" s="87"/>
      <c r="W116" s="22"/>
      <c r="X116" s="22"/>
      <c r="Y116" s="31"/>
      <c r="Z116" s="12"/>
      <c r="AA116" s="47">
        <v>4316668</v>
      </c>
      <c r="AB116" s="47">
        <v>4316668</v>
      </c>
      <c r="AC116" s="31"/>
      <c r="AD116" s="12"/>
      <c r="AE116" s="55">
        <v>4316668</v>
      </c>
      <c r="AF116" s="47">
        <v>4316668</v>
      </c>
      <c r="AG116" s="31"/>
      <c r="AH116" s="34"/>
      <c r="AI116" s="47">
        <v>4316668</v>
      </c>
      <c r="AJ116" s="47">
        <v>4316668</v>
      </c>
      <c r="AK116" s="47">
        <v>4316668</v>
      </c>
      <c r="AL116" s="47">
        <v>4316668</v>
      </c>
      <c r="AM116" s="31"/>
      <c r="AN116" s="12"/>
      <c r="AO116" s="55">
        <v>4316668</v>
      </c>
      <c r="AP116" s="47">
        <v>4316668</v>
      </c>
      <c r="AQ116" s="47">
        <v>4316668</v>
      </c>
      <c r="AR116" s="47">
        <v>4316668</v>
      </c>
      <c r="AS116" s="31"/>
      <c r="AT116" s="34"/>
      <c r="AU116" s="55">
        <v>4316668</v>
      </c>
      <c r="AV116" s="47">
        <v>4316668</v>
      </c>
      <c r="AW116" s="47">
        <v>4316668</v>
      </c>
      <c r="AX116" s="31"/>
      <c r="AY116" s="34"/>
      <c r="AZ116" s="55">
        <v>4316668</v>
      </c>
      <c r="BA116" s="47">
        <v>4316668</v>
      </c>
      <c r="BB116" s="47">
        <v>4316668</v>
      </c>
      <c r="BC116" s="47">
        <v>4316668</v>
      </c>
      <c r="BD116" s="31"/>
      <c r="BE116" s="12"/>
      <c r="BF116" s="55">
        <v>4316668</v>
      </c>
      <c r="BG116" s="47">
        <v>4316668</v>
      </c>
      <c r="BH116" s="47">
        <v>4316668</v>
      </c>
      <c r="BI116" s="31"/>
      <c r="BJ116" s="31"/>
      <c r="BK116" s="55">
        <v>4316668</v>
      </c>
      <c r="BL116" s="542"/>
      <c r="BM116" s="542"/>
      <c r="BN116" s="51">
        <v>4316668</v>
      </c>
      <c r="BO116" s="51">
        <v>4316668</v>
      </c>
      <c r="BP116" s="51">
        <v>4316668</v>
      </c>
      <c r="BQ116" s="51">
        <v>4316668</v>
      </c>
      <c r="BR116" s="31"/>
      <c r="BS116" s="53"/>
      <c r="BT116" s="55">
        <v>4316668</v>
      </c>
      <c r="BU116" s="542"/>
      <c r="BV116" s="542"/>
      <c r="BW116" s="542"/>
      <c r="BX116" s="542"/>
      <c r="BY116" s="542"/>
      <c r="BZ116" s="542"/>
      <c r="CA116" s="31"/>
      <c r="CB116" s="53"/>
      <c r="CC116" s="21"/>
      <c r="CD116" s="112"/>
      <c r="CE116" s="19"/>
    </row>
    <row r="117" spans="1:83" ht="25.5">
      <c r="A117" s="2" t="str">
        <f t="shared" si="1"/>
        <v>TP2010102</v>
      </c>
      <c r="B117" s="2" t="s">
        <v>872</v>
      </c>
      <c r="C117" s="42" t="s">
        <v>41</v>
      </c>
      <c r="D117" s="4" t="s">
        <v>232</v>
      </c>
      <c r="E117" s="4" t="s">
        <v>43</v>
      </c>
      <c r="F117" s="4" t="s">
        <v>43</v>
      </c>
      <c r="G117" s="28">
        <v>41791</v>
      </c>
      <c r="H117" s="103" t="s">
        <v>233</v>
      </c>
      <c r="I117" s="16"/>
      <c r="J117" s="16"/>
      <c r="K117" s="16"/>
      <c r="L117" s="39"/>
      <c r="M117" s="16"/>
      <c r="N117" s="16"/>
      <c r="O117" s="18"/>
      <c r="P117" s="39"/>
      <c r="Q117" s="16"/>
      <c r="R117" s="85"/>
      <c r="S117" s="80"/>
      <c r="T117" s="23"/>
      <c r="U117" s="18"/>
      <c r="V117" s="87"/>
      <c r="W117" s="22">
        <v>0</v>
      </c>
      <c r="X117" s="22">
        <v>9550200</v>
      </c>
      <c r="Y117" s="31"/>
      <c r="Z117" s="12"/>
      <c r="AA117" s="47">
        <v>9637037</v>
      </c>
      <c r="AB117" s="47">
        <v>9637037</v>
      </c>
      <c r="AC117" s="31">
        <v>9.0926891583422709E-3</v>
      </c>
      <c r="AD117" s="12">
        <v>0</v>
      </c>
      <c r="AE117" s="55">
        <v>9637037</v>
      </c>
      <c r="AF117" s="47">
        <v>9637037</v>
      </c>
      <c r="AG117" s="31">
        <v>0</v>
      </c>
      <c r="AH117" s="34">
        <v>0</v>
      </c>
      <c r="AI117" s="47">
        <v>9637037</v>
      </c>
      <c r="AJ117" s="47">
        <v>9637037</v>
      </c>
      <c r="AK117" s="47">
        <v>9637037</v>
      </c>
      <c r="AL117" s="47">
        <v>9637037</v>
      </c>
      <c r="AM117" s="31">
        <v>0</v>
      </c>
      <c r="AN117" s="12">
        <v>0</v>
      </c>
      <c r="AO117" s="55">
        <v>9637037</v>
      </c>
      <c r="AP117" s="47">
        <v>9637037</v>
      </c>
      <c r="AQ117" s="47">
        <v>9637037</v>
      </c>
      <c r="AR117" s="47">
        <v>9637037</v>
      </c>
      <c r="AS117" s="31">
        <f>AO117/AK117-1</f>
        <v>0</v>
      </c>
      <c r="AT117" s="53">
        <f>AP117/AO117-1</f>
        <v>0</v>
      </c>
      <c r="AU117" s="55">
        <v>9637037</v>
      </c>
      <c r="AV117" s="47">
        <v>9637037</v>
      </c>
      <c r="AW117" s="47">
        <v>9637037</v>
      </c>
      <c r="AX117" s="31">
        <f>AU117/AQ117-1</f>
        <v>0</v>
      </c>
      <c r="AY117" s="53">
        <f>AR117/AU117-1</f>
        <v>0</v>
      </c>
      <c r="AZ117" s="55">
        <v>9637037</v>
      </c>
      <c r="BA117" s="47">
        <v>9637037</v>
      </c>
      <c r="BB117" s="47">
        <v>9637037</v>
      </c>
      <c r="BC117" s="47">
        <v>9637037</v>
      </c>
      <c r="BD117" s="31">
        <f>AZ117/AV117-1</f>
        <v>0</v>
      </c>
      <c r="BE117" s="31">
        <f>BA117/AZ117-1</f>
        <v>0</v>
      </c>
      <c r="BF117" s="55">
        <v>9637037</v>
      </c>
      <c r="BG117" s="47">
        <v>9637037</v>
      </c>
      <c r="BH117" s="47">
        <v>9637037</v>
      </c>
      <c r="BI117" s="31">
        <f>BF117/BB117-1</f>
        <v>0</v>
      </c>
      <c r="BJ117" s="31">
        <f>BG117/BF117-1</f>
        <v>0</v>
      </c>
      <c r="BK117" s="55">
        <v>9637037</v>
      </c>
      <c r="BL117" s="542"/>
      <c r="BM117" s="542"/>
      <c r="BN117" s="51">
        <v>9637037</v>
      </c>
      <c r="BO117" s="51">
        <v>9637037</v>
      </c>
      <c r="BP117" s="51">
        <v>9637037</v>
      </c>
      <c r="BQ117" s="51">
        <v>9637037</v>
      </c>
      <c r="BR117" s="31">
        <f>IFERROR(BK117/BG117-1,"N/A")</f>
        <v>0</v>
      </c>
      <c r="BS117" s="609">
        <f>IFERROR(BP117/BK117-1,"N/A")</f>
        <v>0</v>
      </c>
      <c r="BT117" s="55">
        <v>9637037</v>
      </c>
      <c r="BU117" s="542"/>
      <c r="BV117" s="542"/>
      <c r="BW117" s="542"/>
      <c r="BX117" s="542"/>
      <c r="BY117" s="542"/>
      <c r="BZ117" s="542"/>
      <c r="CA117" s="31">
        <f>IFERROR(BT117/BP117-1,"N/A")</f>
        <v>0</v>
      </c>
      <c r="CB117" s="609">
        <f>IFERROR(BY117/BT117-1,"N/A")</f>
        <v>-1</v>
      </c>
      <c r="CC117" s="21"/>
      <c r="CD117" s="112"/>
      <c r="CE117" s="27"/>
    </row>
    <row r="118" spans="1:83" ht="114.75">
      <c r="A118" s="2" t="str">
        <f t="shared" si="1"/>
        <v/>
      </c>
      <c r="B118" s="2"/>
      <c r="C118" s="41" t="s">
        <v>45</v>
      </c>
      <c r="D118" s="24" t="s">
        <v>232</v>
      </c>
      <c r="E118" s="24">
        <v>882</v>
      </c>
      <c r="F118" s="24">
        <v>11171</v>
      </c>
      <c r="G118" s="28"/>
      <c r="H118" s="103" t="s">
        <v>231</v>
      </c>
      <c r="I118" s="16"/>
      <c r="J118" s="16"/>
      <c r="K118" s="16"/>
      <c r="L118" s="39"/>
      <c r="M118" s="16"/>
      <c r="N118" s="16"/>
      <c r="O118" s="18"/>
      <c r="P118" s="39"/>
      <c r="Q118" s="16"/>
      <c r="R118" s="85"/>
      <c r="S118" s="80"/>
      <c r="T118" s="23"/>
      <c r="U118" s="18"/>
      <c r="V118" s="87"/>
      <c r="W118" s="22"/>
      <c r="X118" s="22"/>
      <c r="Y118" s="31"/>
      <c r="Z118" s="12"/>
      <c r="AA118" s="47">
        <v>9637037</v>
      </c>
      <c r="AB118" s="47">
        <v>9637037</v>
      </c>
      <c r="AC118" s="31"/>
      <c r="AD118" s="12"/>
      <c r="AE118" s="55">
        <v>9637037</v>
      </c>
      <c r="AF118" s="47">
        <v>9637037</v>
      </c>
      <c r="AG118" s="31"/>
      <c r="AH118" s="34"/>
      <c r="AI118" s="47">
        <v>9637037</v>
      </c>
      <c r="AJ118" s="47">
        <v>9637037</v>
      </c>
      <c r="AK118" s="47">
        <v>9637037</v>
      </c>
      <c r="AL118" s="47">
        <v>9637037</v>
      </c>
      <c r="AM118" s="31"/>
      <c r="AN118" s="12"/>
      <c r="AO118" s="55">
        <v>9637037</v>
      </c>
      <c r="AP118" s="47">
        <v>9637037</v>
      </c>
      <c r="AQ118" s="47">
        <v>9637037</v>
      </c>
      <c r="AR118" s="47">
        <v>9637037</v>
      </c>
      <c r="AS118" s="31"/>
      <c r="AT118" s="34"/>
      <c r="AU118" s="55">
        <v>9637037</v>
      </c>
      <c r="AV118" s="47">
        <v>9637037</v>
      </c>
      <c r="AW118" s="47">
        <v>9637037</v>
      </c>
      <c r="AX118" s="31"/>
      <c r="AY118" s="34"/>
      <c r="AZ118" s="55">
        <v>9637037</v>
      </c>
      <c r="BA118" s="47">
        <v>9637037</v>
      </c>
      <c r="BB118" s="47">
        <v>9637037</v>
      </c>
      <c r="BC118" s="47">
        <v>9637037</v>
      </c>
      <c r="BD118" s="31"/>
      <c r="BE118" s="12"/>
      <c r="BF118" s="55">
        <v>9637037</v>
      </c>
      <c r="BG118" s="47">
        <v>9637037</v>
      </c>
      <c r="BH118" s="47">
        <v>9637037</v>
      </c>
      <c r="BI118" s="31"/>
      <c r="BJ118" s="31"/>
      <c r="BK118" s="55">
        <v>9637037</v>
      </c>
      <c r="BL118" s="542"/>
      <c r="BM118" s="542"/>
      <c r="BN118" s="51">
        <v>9637037</v>
      </c>
      <c r="BO118" s="51">
        <v>9637037</v>
      </c>
      <c r="BP118" s="51">
        <v>9637037</v>
      </c>
      <c r="BQ118" s="51">
        <v>9637037</v>
      </c>
      <c r="BR118" s="31"/>
      <c r="BS118" s="53"/>
      <c r="BT118" s="55">
        <v>9637037</v>
      </c>
      <c r="BU118" s="542"/>
      <c r="BV118" s="542"/>
      <c r="BW118" s="542"/>
      <c r="BX118" s="542"/>
      <c r="BY118" s="542"/>
      <c r="BZ118" s="542"/>
      <c r="CA118" s="31"/>
      <c r="CB118" s="53"/>
      <c r="CC118" s="21"/>
      <c r="CD118" s="112"/>
      <c r="CE118" s="27"/>
    </row>
    <row r="119" spans="1:83" ht="25.5">
      <c r="A119" s="2" t="str">
        <f t="shared" si="1"/>
        <v>TP2010103</v>
      </c>
      <c r="B119" s="311" t="s">
        <v>589</v>
      </c>
      <c r="C119" s="42" t="s">
        <v>41</v>
      </c>
      <c r="D119" s="4" t="s">
        <v>228</v>
      </c>
      <c r="E119" s="4" t="s">
        <v>43</v>
      </c>
      <c r="F119" s="4" t="s">
        <v>43</v>
      </c>
      <c r="G119" s="6">
        <v>41974</v>
      </c>
      <c r="H119" s="103" t="s">
        <v>230</v>
      </c>
      <c r="I119" s="16"/>
      <c r="J119" s="16"/>
      <c r="K119" s="16"/>
      <c r="L119" s="39"/>
      <c r="M119" s="16"/>
      <c r="N119" s="16"/>
      <c r="O119" s="18"/>
      <c r="P119" s="39"/>
      <c r="Q119" s="16"/>
      <c r="R119" s="85"/>
      <c r="S119" s="80"/>
      <c r="T119" s="23"/>
      <c r="U119" s="18"/>
      <c r="V119" s="87"/>
      <c r="W119" s="22">
        <v>0</v>
      </c>
      <c r="X119" s="22">
        <v>3846600</v>
      </c>
      <c r="Y119" s="31"/>
      <c r="Z119" s="12"/>
      <c r="AA119" s="47">
        <v>4675710</v>
      </c>
      <c r="AB119" s="47">
        <v>4795000</v>
      </c>
      <c r="AC119" s="31">
        <f>AA119/X119-1</f>
        <v>0.2155435969427546</v>
      </c>
      <c r="AD119" s="31">
        <f>AB119/AA119-1</f>
        <v>2.551270288362617E-2</v>
      </c>
      <c r="AE119" s="57">
        <v>4825048</v>
      </c>
      <c r="AF119" s="47">
        <v>4795000</v>
      </c>
      <c r="AG119" s="31">
        <f>AE119/AB119-1</f>
        <v>6.2665276329509911E-3</v>
      </c>
      <c r="AH119" s="53">
        <f>AF119/AE119-1</f>
        <v>-6.2275028144798128E-3</v>
      </c>
      <c r="AI119" s="51">
        <v>4866028.3099999996</v>
      </c>
      <c r="AJ119" s="51">
        <v>4866028.3099999996</v>
      </c>
      <c r="AK119" s="51">
        <v>4866028.3099999996</v>
      </c>
      <c r="AL119" s="51">
        <v>4866028.3099999996</v>
      </c>
      <c r="AM119" s="31">
        <f>AI119/AF119-1</f>
        <v>1.4812994786235656E-2</v>
      </c>
      <c r="AN119" s="31">
        <f>AJ119/AI119-1</f>
        <v>0</v>
      </c>
      <c r="AO119" s="57">
        <v>4866028.3099999996</v>
      </c>
      <c r="AP119" s="51">
        <v>4866028.3099999996</v>
      </c>
      <c r="AQ119" s="51">
        <v>4866028.3099999996</v>
      </c>
      <c r="AR119" s="51">
        <v>4866028.3099999996</v>
      </c>
      <c r="AS119" s="31">
        <f>AO119/AK119-1</f>
        <v>0</v>
      </c>
      <c r="AT119" s="53">
        <f>AP119/AO119-1</f>
        <v>0</v>
      </c>
      <c r="AU119" s="57">
        <v>4866028.3099999996</v>
      </c>
      <c r="AV119" s="51">
        <v>4866028.3099999996</v>
      </c>
      <c r="AW119" s="51">
        <v>4866028.3099999996</v>
      </c>
      <c r="AX119" s="31">
        <f>AU119/AQ119-1</f>
        <v>0</v>
      </c>
      <c r="AY119" s="53">
        <f>AR119/AU119-1</f>
        <v>0</v>
      </c>
      <c r="AZ119" s="57">
        <v>4866028.3099999996</v>
      </c>
      <c r="BA119" s="51">
        <v>4866028.3099999996</v>
      </c>
      <c r="BB119" s="51">
        <v>4866028.3099999996</v>
      </c>
      <c r="BC119" s="51">
        <v>4866028.3099999996</v>
      </c>
      <c r="BD119" s="31">
        <f>AZ119/AV119-1</f>
        <v>0</v>
      </c>
      <c r="BE119" s="31">
        <f>BA119/AZ119-1</f>
        <v>0</v>
      </c>
      <c r="BF119" s="57">
        <v>4866028.3099999996</v>
      </c>
      <c r="BG119" s="51">
        <v>4866028.3099999996</v>
      </c>
      <c r="BH119" s="51">
        <v>4866028.3099999996</v>
      </c>
      <c r="BI119" s="31">
        <f>BF119/BB119-1</f>
        <v>0</v>
      </c>
      <c r="BJ119" s="31">
        <f>BG119/BF119-1</f>
        <v>0</v>
      </c>
      <c r="BK119" s="55">
        <v>4866028.3099999996</v>
      </c>
      <c r="BL119" s="542"/>
      <c r="BM119" s="542"/>
      <c r="BN119" s="51">
        <v>4866028.3099999996</v>
      </c>
      <c r="BO119" s="51">
        <v>4866028.3099999996</v>
      </c>
      <c r="BP119" s="51">
        <v>4866028.3099999996</v>
      </c>
      <c r="BQ119" s="51">
        <v>4866028.3099999996</v>
      </c>
      <c r="BR119" s="31">
        <f>IFERROR(BK119/BG119-1,"N/A")</f>
        <v>0</v>
      </c>
      <c r="BS119" s="609">
        <f>IFERROR(BP119/BK119-1,"N/A")</f>
        <v>0</v>
      </c>
      <c r="BT119" s="55">
        <v>4866028.3099999996</v>
      </c>
      <c r="BU119" s="542"/>
      <c r="BV119" s="542"/>
      <c r="BW119" s="542"/>
      <c r="BX119" s="542"/>
      <c r="BY119" s="542"/>
      <c r="BZ119" s="542"/>
      <c r="CA119" s="31">
        <f>IFERROR(BT119/BP119-1,"N/A")</f>
        <v>0</v>
      </c>
      <c r="CB119" s="609">
        <f>IFERROR(BY119/BT119-1,"N/A")</f>
        <v>-1</v>
      </c>
      <c r="CC119" s="21"/>
      <c r="CD119" s="112" t="s">
        <v>229</v>
      </c>
      <c r="CE119" s="27"/>
    </row>
    <row r="120" spans="1:83" ht="51">
      <c r="A120" s="2" t="str">
        <f t="shared" si="1"/>
        <v/>
      </c>
      <c r="C120" s="41" t="s">
        <v>45</v>
      </c>
      <c r="D120" s="24" t="s">
        <v>228</v>
      </c>
      <c r="E120" s="24">
        <v>681</v>
      </c>
      <c r="F120" s="24">
        <v>10898</v>
      </c>
      <c r="G120" s="6"/>
      <c r="H120" s="103" t="s">
        <v>227</v>
      </c>
      <c r="I120" s="16"/>
      <c r="J120" s="16"/>
      <c r="K120" s="16"/>
      <c r="L120" s="39"/>
      <c r="M120" s="16"/>
      <c r="N120" s="16"/>
      <c r="O120" s="18"/>
      <c r="P120" s="39"/>
      <c r="Q120" s="16"/>
      <c r="R120" s="85"/>
      <c r="S120" s="80"/>
      <c r="T120" s="23"/>
      <c r="U120" s="18"/>
      <c r="V120" s="87"/>
      <c r="W120" s="22"/>
      <c r="X120" s="22"/>
      <c r="Y120" s="31"/>
      <c r="Z120" s="12"/>
      <c r="AA120" s="47">
        <v>4675710</v>
      </c>
      <c r="AB120" s="47">
        <v>4795000</v>
      </c>
      <c r="AC120" s="31"/>
      <c r="AD120" s="12"/>
      <c r="AE120" s="57">
        <v>4825048</v>
      </c>
      <c r="AF120" s="47">
        <v>4675710</v>
      </c>
      <c r="AG120" s="31"/>
      <c r="AH120" s="34"/>
      <c r="AI120" s="51">
        <v>4866028.3099999996</v>
      </c>
      <c r="AJ120" s="51">
        <v>4866028.3099999996</v>
      </c>
      <c r="AK120" s="51">
        <v>4866028.3099999996</v>
      </c>
      <c r="AL120" s="51">
        <v>4866028.3099999996</v>
      </c>
      <c r="AM120" s="31"/>
      <c r="AN120" s="12"/>
      <c r="AO120" s="57">
        <v>4866028.3099999996</v>
      </c>
      <c r="AP120" s="51">
        <v>4866028.3099999996</v>
      </c>
      <c r="AQ120" s="51">
        <v>4866028.3099999996</v>
      </c>
      <c r="AR120" s="51">
        <v>4866028.3099999996</v>
      </c>
      <c r="AS120" s="31"/>
      <c r="AT120" s="34"/>
      <c r="AU120" s="57">
        <v>4866028.3099999996</v>
      </c>
      <c r="AV120" s="51">
        <v>4866028.3099999996</v>
      </c>
      <c r="AW120" s="51">
        <v>4866028.3099999996</v>
      </c>
      <c r="AX120" s="31"/>
      <c r="AY120" s="34"/>
      <c r="AZ120" s="57">
        <v>4866028.3099999996</v>
      </c>
      <c r="BA120" s="51">
        <v>4866028.3099999996</v>
      </c>
      <c r="BB120" s="51">
        <v>4866028.3099999996</v>
      </c>
      <c r="BC120" s="51">
        <v>4866028.3099999996</v>
      </c>
      <c r="BD120" s="31"/>
      <c r="BE120" s="12"/>
      <c r="BF120" s="57">
        <v>4866028.3099999996</v>
      </c>
      <c r="BG120" s="51">
        <v>4866028.3099999996</v>
      </c>
      <c r="BH120" s="51">
        <v>4866028.3099999996</v>
      </c>
      <c r="BI120" s="31"/>
      <c r="BJ120" s="31"/>
      <c r="BK120" s="55">
        <v>4866028.3099999996</v>
      </c>
      <c r="BL120" s="542"/>
      <c r="BM120" s="542"/>
      <c r="BN120" s="51">
        <v>4866028.3099999996</v>
      </c>
      <c r="BO120" s="51">
        <v>4866028.3099999996</v>
      </c>
      <c r="BP120" s="51">
        <v>4866028.3099999996</v>
      </c>
      <c r="BQ120" s="51">
        <v>4866028.3099999996</v>
      </c>
      <c r="BR120" s="31"/>
      <c r="BS120" s="53"/>
      <c r="BT120" s="55">
        <v>4866028.3099999996</v>
      </c>
      <c r="BU120" s="542"/>
      <c r="BV120" s="542"/>
      <c r="BW120" s="542"/>
      <c r="BX120" s="542"/>
      <c r="BY120" s="542"/>
      <c r="BZ120" s="542"/>
      <c r="CA120" s="31"/>
      <c r="CB120" s="53"/>
      <c r="CC120" s="21"/>
      <c r="CD120" s="112"/>
      <c r="CE120" s="27"/>
    </row>
    <row r="121" spans="1:83" ht="25.5">
      <c r="A121" s="2" t="str">
        <f t="shared" si="1"/>
        <v>TP2004031</v>
      </c>
      <c r="B121" s="311" t="s">
        <v>563</v>
      </c>
      <c r="C121" s="42" t="s">
        <v>41</v>
      </c>
      <c r="D121" s="4" t="s">
        <v>224</v>
      </c>
      <c r="E121" s="4" t="s">
        <v>43</v>
      </c>
      <c r="F121" s="4" t="s">
        <v>43</v>
      </c>
      <c r="G121" s="6">
        <v>41791</v>
      </c>
      <c r="H121" s="103" t="s">
        <v>226</v>
      </c>
      <c r="I121" s="16"/>
      <c r="J121" s="16"/>
      <c r="K121" s="16"/>
      <c r="L121" s="39"/>
      <c r="M121" s="16"/>
      <c r="N121" s="16"/>
      <c r="O121" s="18"/>
      <c r="P121" s="39"/>
      <c r="Q121" s="16"/>
      <c r="R121" s="85"/>
      <c r="S121" s="80"/>
      <c r="T121" s="23"/>
      <c r="U121" s="18"/>
      <c r="V121" s="87"/>
      <c r="W121" s="22">
        <v>0</v>
      </c>
      <c r="X121" s="22">
        <v>4520000</v>
      </c>
      <c r="Y121" s="31"/>
      <c r="Z121" s="12"/>
      <c r="AA121" s="47">
        <v>5289194</v>
      </c>
      <c r="AB121" s="47">
        <v>5289194</v>
      </c>
      <c r="AC121" s="31">
        <f>AA121/X121-1</f>
        <v>0.17017566371681414</v>
      </c>
      <c r="AD121" s="31">
        <f>AB121/AA121-1</f>
        <v>0</v>
      </c>
      <c r="AE121" s="57">
        <v>5289194</v>
      </c>
      <c r="AF121" s="47">
        <v>5289194</v>
      </c>
      <c r="AG121" s="31">
        <f>AE121/AB121-1</f>
        <v>0</v>
      </c>
      <c r="AH121" s="53">
        <f>AF121/AE121-1</f>
        <v>0</v>
      </c>
      <c r="AI121" s="51">
        <v>5289194</v>
      </c>
      <c r="AJ121" s="51">
        <v>5289194</v>
      </c>
      <c r="AK121" s="51">
        <v>5289194</v>
      </c>
      <c r="AL121" s="51">
        <v>5289194</v>
      </c>
      <c r="AM121" s="31">
        <f>AI121/AF121-1</f>
        <v>0</v>
      </c>
      <c r="AN121" s="31">
        <f>AJ121/AI121-1</f>
        <v>0</v>
      </c>
      <c r="AO121" s="57">
        <v>5289194</v>
      </c>
      <c r="AP121" s="51">
        <v>5289194</v>
      </c>
      <c r="AQ121" s="51">
        <v>5289194</v>
      </c>
      <c r="AR121" s="51">
        <v>5289194</v>
      </c>
      <c r="AS121" s="31">
        <f>AO121/AK121-1</f>
        <v>0</v>
      </c>
      <c r="AT121" s="53">
        <f>AP121/AO121-1</f>
        <v>0</v>
      </c>
      <c r="AU121" s="57">
        <v>5289194</v>
      </c>
      <c r="AV121" s="51">
        <v>5289194</v>
      </c>
      <c r="AW121" s="51">
        <v>5289194</v>
      </c>
      <c r="AX121" s="31">
        <f>AU121/AQ121-1</f>
        <v>0</v>
      </c>
      <c r="AY121" s="53">
        <f>AR121/AU121-1</f>
        <v>0</v>
      </c>
      <c r="AZ121" s="57">
        <v>5289194</v>
      </c>
      <c r="BA121" s="51">
        <v>5289194</v>
      </c>
      <c r="BB121" s="51">
        <v>5289194</v>
      </c>
      <c r="BC121" s="51">
        <v>5289194</v>
      </c>
      <c r="BD121" s="31">
        <f>AZ121/AV121-1</f>
        <v>0</v>
      </c>
      <c r="BE121" s="31">
        <f>BA121/AZ121-1</f>
        <v>0</v>
      </c>
      <c r="BF121" s="57">
        <v>5289194</v>
      </c>
      <c r="BG121" s="51">
        <v>5289194</v>
      </c>
      <c r="BH121" s="51">
        <v>5289194</v>
      </c>
      <c r="BI121" s="31">
        <f>BF121/BB121-1</f>
        <v>0</v>
      </c>
      <c r="BJ121" s="31">
        <f>BG121/BF121-1</f>
        <v>0</v>
      </c>
      <c r="BK121" s="55">
        <v>5289194</v>
      </c>
      <c r="BL121" s="542"/>
      <c r="BM121" s="542"/>
      <c r="BN121" s="51">
        <v>5289194</v>
      </c>
      <c r="BO121" s="51">
        <v>5289194</v>
      </c>
      <c r="BP121" s="51">
        <v>5289194</v>
      </c>
      <c r="BQ121" s="51">
        <v>5289194</v>
      </c>
      <c r="BR121" s="31">
        <f>IFERROR(BK121/BG121-1,"N/A")</f>
        <v>0</v>
      </c>
      <c r="BS121" s="609">
        <f>IFERROR(BP121/BK121-1,"N/A")</f>
        <v>0</v>
      </c>
      <c r="BT121" s="55">
        <v>5289194</v>
      </c>
      <c r="BU121" s="542"/>
      <c r="BV121" s="542"/>
      <c r="BW121" s="542"/>
      <c r="BX121" s="542"/>
      <c r="BY121" s="542"/>
      <c r="BZ121" s="542"/>
      <c r="CA121" s="31">
        <f>IFERROR(BT121/BP121-1,"N/A")</f>
        <v>0</v>
      </c>
      <c r="CB121" s="609">
        <f>IFERROR(BY121/BT121-1,"N/A")</f>
        <v>-1</v>
      </c>
      <c r="CC121" s="21"/>
      <c r="CD121" s="112" t="s">
        <v>225</v>
      </c>
      <c r="CE121" s="27"/>
    </row>
    <row r="122" spans="1:83" ht="38.25">
      <c r="A122" s="2" t="str">
        <f t="shared" si="1"/>
        <v/>
      </c>
      <c r="C122" s="41" t="s">
        <v>45</v>
      </c>
      <c r="D122" s="24" t="s">
        <v>224</v>
      </c>
      <c r="E122" s="24">
        <v>502</v>
      </c>
      <c r="F122" s="24">
        <v>10647</v>
      </c>
      <c r="G122" s="6"/>
      <c r="H122" s="103" t="s">
        <v>223</v>
      </c>
      <c r="I122" s="16"/>
      <c r="J122" s="16"/>
      <c r="K122" s="16"/>
      <c r="L122" s="39"/>
      <c r="M122" s="16"/>
      <c r="N122" s="16"/>
      <c r="O122" s="18"/>
      <c r="P122" s="39"/>
      <c r="Q122" s="16"/>
      <c r="R122" s="85"/>
      <c r="S122" s="80"/>
      <c r="T122" s="23"/>
      <c r="U122" s="18"/>
      <c r="V122" s="87"/>
      <c r="W122" s="22"/>
      <c r="X122" s="22"/>
      <c r="Y122" s="31"/>
      <c r="Z122" s="12"/>
      <c r="AA122" s="47">
        <v>5289194</v>
      </c>
      <c r="AB122" s="47">
        <v>5289194</v>
      </c>
      <c r="AC122" s="31"/>
      <c r="AD122" s="12"/>
      <c r="AE122" s="57">
        <v>5289194</v>
      </c>
      <c r="AF122" s="47">
        <v>5289194</v>
      </c>
      <c r="AG122" s="31"/>
      <c r="AH122" s="34"/>
      <c r="AI122" s="51">
        <v>5289194</v>
      </c>
      <c r="AJ122" s="51">
        <v>5289194</v>
      </c>
      <c r="AK122" s="51">
        <v>5289194</v>
      </c>
      <c r="AL122" s="51">
        <v>5289194</v>
      </c>
      <c r="AM122" s="31"/>
      <c r="AN122" s="12"/>
      <c r="AO122" s="57">
        <v>5289194</v>
      </c>
      <c r="AP122" s="51">
        <v>5289194</v>
      </c>
      <c r="AQ122" s="51">
        <v>5289194</v>
      </c>
      <c r="AR122" s="51">
        <v>5289194</v>
      </c>
      <c r="AS122" s="31"/>
      <c r="AT122" s="34"/>
      <c r="AU122" s="57">
        <v>5289194</v>
      </c>
      <c r="AV122" s="51">
        <v>5289194</v>
      </c>
      <c r="AW122" s="51">
        <v>5289194</v>
      </c>
      <c r="AX122" s="31"/>
      <c r="AY122" s="34"/>
      <c r="AZ122" s="57">
        <v>5289194</v>
      </c>
      <c r="BA122" s="51">
        <v>5289194</v>
      </c>
      <c r="BB122" s="51">
        <v>5289194</v>
      </c>
      <c r="BC122" s="51">
        <v>5289194</v>
      </c>
      <c r="BD122" s="31"/>
      <c r="BE122" s="12"/>
      <c r="BF122" s="57">
        <v>5289194</v>
      </c>
      <c r="BG122" s="51">
        <v>5289194</v>
      </c>
      <c r="BH122" s="51">
        <v>5289194</v>
      </c>
      <c r="BI122" s="31"/>
      <c r="BJ122" s="31"/>
      <c r="BK122" s="55">
        <v>5289194</v>
      </c>
      <c r="BL122" s="542"/>
      <c r="BM122" s="542"/>
      <c r="BN122" s="51">
        <v>5289194</v>
      </c>
      <c r="BO122" s="51">
        <v>5289194</v>
      </c>
      <c r="BP122" s="51">
        <v>5289194</v>
      </c>
      <c r="BQ122" s="51">
        <v>5289194</v>
      </c>
      <c r="BR122" s="31"/>
      <c r="BS122" s="53"/>
      <c r="BT122" s="55">
        <v>5289194</v>
      </c>
      <c r="BU122" s="542"/>
      <c r="BV122" s="542"/>
      <c r="BW122" s="542"/>
      <c r="BX122" s="542"/>
      <c r="BY122" s="542"/>
      <c r="BZ122" s="542"/>
      <c r="CA122" s="31"/>
      <c r="CB122" s="53"/>
      <c r="CC122" s="21"/>
      <c r="CD122" s="112"/>
      <c r="CE122" s="27"/>
    </row>
    <row r="123" spans="1:83" ht="38.25">
      <c r="A123" s="2" t="str">
        <f t="shared" si="1"/>
        <v>TP2011023</v>
      </c>
      <c r="B123" s="311" t="s">
        <v>612</v>
      </c>
      <c r="C123" s="42" t="s">
        <v>41</v>
      </c>
      <c r="D123" s="4" t="s">
        <v>220</v>
      </c>
      <c r="E123" s="4" t="s">
        <v>43</v>
      </c>
      <c r="F123" s="4" t="s">
        <v>43</v>
      </c>
      <c r="G123" s="6">
        <v>41944</v>
      </c>
      <c r="H123" s="103" t="s">
        <v>222</v>
      </c>
      <c r="I123" s="16"/>
      <c r="J123" s="16"/>
      <c r="K123" s="16"/>
      <c r="L123" s="39"/>
      <c r="M123" s="16"/>
      <c r="N123" s="16"/>
      <c r="O123" s="18"/>
      <c r="P123" s="39"/>
      <c r="Q123" s="16"/>
      <c r="R123" s="85"/>
      <c r="S123" s="80"/>
      <c r="T123" s="23"/>
      <c r="U123" s="18"/>
      <c r="V123" s="87"/>
      <c r="W123" s="22">
        <v>0</v>
      </c>
      <c r="X123" s="22">
        <v>14332500</v>
      </c>
      <c r="Y123" s="31"/>
      <c r="Z123" s="12"/>
      <c r="AA123" s="49">
        <v>14950466</v>
      </c>
      <c r="AB123" s="47">
        <v>15026000</v>
      </c>
      <c r="AC123" s="31">
        <f>AA123/X123-1</f>
        <v>4.3116413744985094E-2</v>
      </c>
      <c r="AD123" s="31">
        <f>AB123/AA123-1</f>
        <v>5.0522839890074778E-3</v>
      </c>
      <c r="AE123" s="57">
        <v>14866883.030000001</v>
      </c>
      <c r="AF123" s="47">
        <v>15026000</v>
      </c>
      <c r="AG123" s="31">
        <f>AE123/AB123-1</f>
        <v>-1.058944296552633E-2</v>
      </c>
      <c r="AH123" s="53">
        <f>AF123/AE123-1</f>
        <v>1.0702779437957277E-2</v>
      </c>
      <c r="AI123" s="51">
        <v>14866883.030000001</v>
      </c>
      <c r="AJ123" s="51">
        <v>14866883.030000001</v>
      </c>
      <c r="AK123" s="51">
        <v>14866883.030000001</v>
      </c>
      <c r="AL123" s="51">
        <v>14866883.030000001</v>
      </c>
      <c r="AM123" s="31">
        <f>AI123/AF123-1</f>
        <v>-1.058944296552633E-2</v>
      </c>
      <c r="AN123" s="31">
        <f>AJ123/AI123-1</f>
        <v>0</v>
      </c>
      <c r="AO123" s="57">
        <v>14866883.030000001</v>
      </c>
      <c r="AP123" s="51">
        <v>14866883.030000001</v>
      </c>
      <c r="AQ123" s="51">
        <v>14866883.030000001</v>
      </c>
      <c r="AR123" s="51">
        <v>14866883.030000001</v>
      </c>
      <c r="AS123" s="31">
        <f>AO123/AK123-1</f>
        <v>0</v>
      </c>
      <c r="AT123" s="53">
        <f>AP123/AO123-1</f>
        <v>0</v>
      </c>
      <c r="AU123" s="57">
        <v>14866883.030000001</v>
      </c>
      <c r="AV123" s="51">
        <v>14866883.030000001</v>
      </c>
      <c r="AW123" s="51">
        <v>14866883.030000001</v>
      </c>
      <c r="AX123" s="31">
        <f>AU123/AQ123-1</f>
        <v>0</v>
      </c>
      <c r="AY123" s="53">
        <f>AR123/AU123-1</f>
        <v>0</v>
      </c>
      <c r="AZ123" s="57">
        <v>14866883.030000001</v>
      </c>
      <c r="BA123" s="51">
        <v>14866883.030000001</v>
      </c>
      <c r="BB123" s="51">
        <v>14866883.030000001</v>
      </c>
      <c r="BC123" s="51">
        <v>14866883.030000001</v>
      </c>
      <c r="BD123" s="31">
        <f>AZ123/AV123-1</f>
        <v>0</v>
      </c>
      <c r="BE123" s="31">
        <f>BA123/AZ123-1</f>
        <v>0</v>
      </c>
      <c r="BF123" s="57">
        <v>14866883.030000001</v>
      </c>
      <c r="BG123" s="51">
        <v>14866883.030000001</v>
      </c>
      <c r="BH123" s="51">
        <v>14866883.030000001</v>
      </c>
      <c r="BI123" s="31">
        <f>BF123/BB123-1</f>
        <v>0</v>
      </c>
      <c r="BJ123" s="31">
        <f>BG123/BF123-1</f>
        <v>0</v>
      </c>
      <c r="BK123" s="55">
        <v>14866883.030000001</v>
      </c>
      <c r="BL123" s="542"/>
      <c r="BM123" s="542"/>
      <c r="BN123" s="51">
        <v>14866883.030000001</v>
      </c>
      <c r="BO123" s="51">
        <v>14866883.030000001</v>
      </c>
      <c r="BP123" s="51">
        <v>14866883.030000001</v>
      </c>
      <c r="BQ123" s="51">
        <v>14866883.030000001</v>
      </c>
      <c r="BR123" s="31">
        <f>IFERROR(BK123/BG123-1,"N/A")</f>
        <v>0</v>
      </c>
      <c r="BS123" s="609">
        <f>IFERROR(BP123/BK123-1,"N/A")</f>
        <v>0</v>
      </c>
      <c r="BT123" s="55">
        <v>14866883.030000001</v>
      </c>
      <c r="BU123" s="542"/>
      <c r="BV123" s="542"/>
      <c r="BW123" s="542"/>
      <c r="BX123" s="542"/>
      <c r="BY123" s="542"/>
      <c r="BZ123" s="542"/>
      <c r="CA123" s="31">
        <f>IFERROR(BT123/BP123-1,"N/A")</f>
        <v>0</v>
      </c>
      <c r="CB123" s="609">
        <f>IFERROR(BY123/BT123-1,"N/A")</f>
        <v>-1</v>
      </c>
      <c r="CC123" s="21"/>
      <c r="CD123" s="112"/>
      <c r="CE123" s="19"/>
    </row>
    <row r="124" spans="1:83" ht="63.75">
      <c r="A124" s="2" t="str">
        <f t="shared" si="1"/>
        <v/>
      </c>
      <c r="C124" s="41" t="s">
        <v>45</v>
      </c>
      <c r="D124" s="24" t="s">
        <v>220</v>
      </c>
      <c r="E124" s="24">
        <v>1012</v>
      </c>
      <c r="F124" s="24">
        <v>11331</v>
      </c>
      <c r="G124" s="6"/>
      <c r="H124" s="103" t="s">
        <v>221</v>
      </c>
      <c r="I124" s="16"/>
      <c r="J124" s="16"/>
      <c r="K124" s="16"/>
      <c r="L124" s="39"/>
      <c r="M124" s="16"/>
      <c r="N124" s="16"/>
      <c r="O124" s="18"/>
      <c r="P124" s="39"/>
      <c r="Q124" s="16"/>
      <c r="R124" s="85"/>
      <c r="S124" s="80"/>
      <c r="T124" s="23"/>
      <c r="U124" s="18"/>
      <c r="V124" s="87"/>
      <c r="W124" s="22"/>
      <c r="X124" s="22"/>
      <c r="Y124" s="31"/>
      <c r="Z124" s="12"/>
      <c r="AA124" s="49">
        <v>14950466</v>
      </c>
      <c r="AB124" s="47">
        <v>15026000</v>
      </c>
      <c r="AC124" s="31"/>
      <c r="AD124" s="12"/>
      <c r="AE124" s="57">
        <v>14866883.030000001</v>
      </c>
      <c r="AF124" s="47">
        <v>14986466</v>
      </c>
      <c r="AG124" s="31"/>
      <c r="AH124" s="34"/>
      <c r="AI124" s="51">
        <v>14866883.030000001</v>
      </c>
      <c r="AJ124" s="51">
        <v>14866883.030000001</v>
      </c>
      <c r="AK124" s="51">
        <v>14866883.030000001</v>
      </c>
      <c r="AL124" s="51">
        <v>14866883.030000001</v>
      </c>
      <c r="AM124" s="31"/>
      <c r="AN124" s="12"/>
      <c r="AO124" s="57">
        <v>14866883.030000001</v>
      </c>
      <c r="AP124" s="51">
        <v>14866883.030000001</v>
      </c>
      <c r="AQ124" s="51">
        <v>14866883.030000001</v>
      </c>
      <c r="AR124" s="51">
        <v>14866883.030000001</v>
      </c>
      <c r="AS124" s="31"/>
      <c r="AT124" s="34"/>
      <c r="AU124" s="57">
        <v>14866883.030000001</v>
      </c>
      <c r="AV124" s="51">
        <v>14866883.030000001</v>
      </c>
      <c r="AW124" s="51">
        <v>14866883.030000001</v>
      </c>
      <c r="AX124" s="31"/>
      <c r="AY124" s="34"/>
      <c r="AZ124" s="57">
        <v>14866883.030000001</v>
      </c>
      <c r="BA124" s="51">
        <v>14866883.030000001</v>
      </c>
      <c r="BB124" s="51">
        <v>14866883.030000001</v>
      </c>
      <c r="BC124" s="51">
        <v>14866883.030000001</v>
      </c>
      <c r="BD124" s="31"/>
      <c r="BE124" s="12"/>
      <c r="BF124" s="57">
        <v>14866883.030000001</v>
      </c>
      <c r="BG124" s="51">
        <v>14866883.030000001</v>
      </c>
      <c r="BH124" s="51">
        <v>14866883.030000001</v>
      </c>
      <c r="BI124" s="31"/>
      <c r="BJ124" s="31"/>
      <c r="BK124" s="55">
        <v>14866883.030000001</v>
      </c>
      <c r="BL124" s="542"/>
      <c r="BM124" s="542"/>
      <c r="BN124" s="51">
        <v>14866883.030000001</v>
      </c>
      <c r="BO124" s="51">
        <v>14866883.030000001</v>
      </c>
      <c r="BP124" s="51">
        <v>14866883.030000001</v>
      </c>
      <c r="BQ124" s="51">
        <v>14866883.030000001</v>
      </c>
      <c r="BR124" s="31"/>
      <c r="BS124" s="53"/>
      <c r="BT124" s="55">
        <v>14866883.030000001</v>
      </c>
      <c r="BU124" s="542"/>
      <c r="BV124" s="542"/>
      <c r="BW124" s="542"/>
      <c r="BX124" s="542"/>
      <c r="BY124" s="542"/>
      <c r="BZ124" s="542"/>
      <c r="CA124" s="31"/>
      <c r="CB124" s="53"/>
      <c r="CC124" s="21"/>
      <c r="CD124" s="112"/>
      <c r="CE124" s="19"/>
    </row>
    <row r="125" spans="1:83">
      <c r="A125" s="2" t="str">
        <f t="shared" si="1"/>
        <v/>
      </c>
      <c r="C125" s="41" t="s">
        <v>45</v>
      </c>
      <c r="D125" s="24" t="s">
        <v>220</v>
      </c>
      <c r="E125" s="24">
        <v>503</v>
      </c>
      <c r="F125" s="24">
        <v>10648</v>
      </c>
      <c r="G125" s="6"/>
      <c r="H125" s="103" t="s">
        <v>219</v>
      </c>
      <c r="I125" s="16"/>
      <c r="J125" s="16"/>
      <c r="K125" s="16"/>
      <c r="L125" s="39"/>
      <c r="M125" s="16"/>
      <c r="N125" s="16"/>
      <c r="O125" s="18"/>
      <c r="P125" s="39"/>
      <c r="Q125" s="16"/>
      <c r="R125" s="85"/>
      <c r="S125" s="80"/>
      <c r="T125" s="23"/>
      <c r="U125" s="18"/>
      <c r="V125" s="87"/>
      <c r="W125" s="22"/>
      <c r="X125" s="22"/>
      <c r="Y125" s="31"/>
      <c r="Z125" s="12"/>
      <c r="AA125" s="47">
        <v>0</v>
      </c>
      <c r="AB125" s="47">
        <v>0</v>
      </c>
      <c r="AC125" s="31"/>
      <c r="AD125" s="12"/>
      <c r="AE125" s="55">
        <v>0</v>
      </c>
      <c r="AF125" s="47">
        <v>-83583.119999999937</v>
      </c>
      <c r="AG125" s="31"/>
      <c r="AH125" s="34"/>
      <c r="AI125" s="47">
        <v>-83583.119999999937</v>
      </c>
      <c r="AJ125" s="47">
        <v>-83583.119999999937</v>
      </c>
      <c r="AK125" s="47">
        <v>-83583.119999999937</v>
      </c>
      <c r="AL125" s="47">
        <v>-83583.119999999937</v>
      </c>
      <c r="AM125" s="31"/>
      <c r="AN125" s="12"/>
      <c r="AO125" s="55">
        <v>-83583.119999999937</v>
      </c>
      <c r="AP125" s="47">
        <v>-83583.119999999937</v>
      </c>
      <c r="AQ125" s="47">
        <v>-83583.119999999937</v>
      </c>
      <c r="AR125" s="47">
        <v>-83583.119999999937</v>
      </c>
      <c r="AS125" s="31"/>
      <c r="AT125" s="34"/>
      <c r="AU125" s="55">
        <v>-83583.119999999937</v>
      </c>
      <c r="AV125" s="47">
        <v>-83583.119999999937</v>
      </c>
      <c r="AW125" s="47">
        <v>-83583.119999999937</v>
      </c>
      <c r="AX125" s="31"/>
      <c r="AY125" s="34"/>
      <c r="AZ125" s="55">
        <v>-83583.119999999937</v>
      </c>
      <c r="BA125" s="47">
        <v>-83583.119999999937</v>
      </c>
      <c r="BB125" s="47">
        <v>-83583.119999999937</v>
      </c>
      <c r="BC125" s="47">
        <v>-83583.119999999937</v>
      </c>
      <c r="BD125" s="31"/>
      <c r="BE125" s="12"/>
      <c r="BF125" s="55">
        <v>-83583.119999999937</v>
      </c>
      <c r="BG125" s="47">
        <v>-83583.119999999937</v>
      </c>
      <c r="BH125" s="47">
        <v>-83583.119999999937</v>
      </c>
      <c r="BI125" s="31"/>
      <c r="BJ125" s="31"/>
      <c r="BK125" s="55">
        <v>-83583.119999999937</v>
      </c>
      <c r="BL125" s="542"/>
      <c r="BM125" s="542"/>
      <c r="BN125" s="51">
        <v>-83583.119999999937</v>
      </c>
      <c r="BO125" s="51">
        <v>-83583.119999999937</v>
      </c>
      <c r="BP125" s="51">
        <v>-83583.119999999937</v>
      </c>
      <c r="BQ125" s="51">
        <v>-83583.119999999937</v>
      </c>
      <c r="BR125" s="31"/>
      <c r="BS125" s="53"/>
      <c r="BT125" s="55">
        <v>-83583.119999999937</v>
      </c>
      <c r="BU125" s="542"/>
      <c r="BV125" s="542"/>
      <c r="BW125" s="542"/>
      <c r="BX125" s="542"/>
      <c r="BY125" s="542"/>
      <c r="BZ125" s="542"/>
      <c r="CA125" s="31"/>
      <c r="CB125" s="53"/>
      <c r="CC125" s="21"/>
      <c r="CD125" s="112"/>
      <c r="CE125" s="19"/>
    </row>
    <row r="126" spans="1:83">
      <c r="A126" s="2" t="str">
        <f t="shared" si="1"/>
        <v>Cancelled</v>
      </c>
      <c r="B126" s="311" t="s">
        <v>1678</v>
      </c>
      <c r="C126" s="41" t="s">
        <v>45</v>
      </c>
      <c r="D126" s="24" t="s">
        <v>220</v>
      </c>
      <c r="E126" s="24">
        <v>30436</v>
      </c>
      <c r="F126" s="24">
        <v>50531</v>
      </c>
      <c r="G126" s="6"/>
      <c r="H126" s="103" t="s">
        <v>219</v>
      </c>
      <c r="I126" s="16"/>
      <c r="J126" s="16"/>
      <c r="K126" s="16"/>
      <c r="L126" s="39"/>
      <c r="M126" s="16"/>
      <c r="N126" s="16"/>
      <c r="O126" s="18"/>
      <c r="P126" s="39"/>
      <c r="Q126" s="16"/>
      <c r="R126" s="85"/>
      <c r="S126" s="80"/>
      <c r="T126" s="23"/>
      <c r="U126" s="18"/>
      <c r="V126" s="87"/>
      <c r="W126" s="22"/>
      <c r="X126" s="22"/>
      <c r="Y126" s="31"/>
      <c r="Z126" s="12"/>
      <c r="AA126" s="47">
        <v>0</v>
      </c>
      <c r="AB126" s="47">
        <v>0</v>
      </c>
      <c r="AC126" s="31"/>
      <c r="AD126" s="12"/>
      <c r="AE126" s="55">
        <v>0</v>
      </c>
      <c r="AF126" s="47">
        <v>0</v>
      </c>
      <c r="AG126" s="31"/>
      <c r="AH126" s="34"/>
      <c r="AI126" s="47">
        <v>0</v>
      </c>
      <c r="AJ126" s="47">
        <v>0</v>
      </c>
      <c r="AK126" s="47">
        <v>0</v>
      </c>
      <c r="AL126" s="47">
        <v>0</v>
      </c>
      <c r="AM126" s="31"/>
      <c r="AN126" s="12"/>
      <c r="AO126" s="55">
        <v>0</v>
      </c>
      <c r="AP126" s="47">
        <v>0</v>
      </c>
      <c r="AQ126" s="47">
        <v>0</v>
      </c>
      <c r="AR126" s="47">
        <v>0</v>
      </c>
      <c r="AS126" s="31"/>
      <c r="AT126" s="34"/>
      <c r="AU126" s="55">
        <v>0</v>
      </c>
      <c r="AV126" s="47">
        <v>0</v>
      </c>
      <c r="AW126" s="47">
        <v>0</v>
      </c>
      <c r="AX126" s="31"/>
      <c r="AY126" s="34"/>
      <c r="AZ126" s="55">
        <v>0</v>
      </c>
      <c r="BA126" s="47">
        <v>0</v>
      </c>
      <c r="BB126" s="47">
        <v>0</v>
      </c>
      <c r="BC126" s="47">
        <v>0</v>
      </c>
      <c r="BD126" s="31"/>
      <c r="BE126" s="12"/>
      <c r="BF126" s="55">
        <v>0</v>
      </c>
      <c r="BG126" s="47">
        <v>0</v>
      </c>
      <c r="BH126" s="47">
        <v>0</v>
      </c>
      <c r="BI126" s="31"/>
      <c r="BJ126" s="31"/>
      <c r="BK126" s="55">
        <v>0</v>
      </c>
      <c r="BL126" s="542"/>
      <c r="BM126" s="542"/>
      <c r="BN126" s="51">
        <v>0</v>
      </c>
      <c r="BO126" s="51">
        <v>0</v>
      </c>
      <c r="BP126" s="51">
        <v>0</v>
      </c>
      <c r="BQ126" s="51">
        <v>0</v>
      </c>
      <c r="BR126" s="31"/>
      <c r="BS126" s="53"/>
      <c r="BT126" s="55">
        <v>0</v>
      </c>
      <c r="BU126" s="542"/>
      <c r="BV126" s="542"/>
      <c r="BW126" s="542"/>
      <c r="BX126" s="542"/>
      <c r="BY126" s="542"/>
      <c r="BZ126" s="542"/>
      <c r="CA126" s="31"/>
      <c r="CB126" s="53"/>
      <c r="CC126" s="21"/>
      <c r="CD126" s="112"/>
      <c r="CE126" s="19"/>
    </row>
    <row r="127" spans="1:83">
      <c r="A127" s="2" t="str">
        <f t="shared" si="1"/>
        <v/>
      </c>
      <c r="C127" s="42" t="s">
        <v>41</v>
      </c>
      <c r="D127" s="4" t="s">
        <v>215</v>
      </c>
      <c r="E127" s="4" t="s">
        <v>43</v>
      </c>
      <c r="F127" s="4" t="s">
        <v>43</v>
      </c>
      <c r="G127" s="6">
        <v>39387</v>
      </c>
      <c r="H127" s="103" t="s">
        <v>218</v>
      </c>
      <c r="I127" s="16"/>
      <c r="J127" s="16"/>
      <c r="K127" s="16"/>
      <c r="L127" s="39"/>
      <c r="M127" s="16"/>
      <c r="N127" s="16"/>
      <c r="O127" s="18"/>
      <c r="P127" s="39"/>
      <c r="Q127" s="16"/>
      <c r="R127" s="85"/>
      <c r="S127" s="80"/>
      <c r="T127" s="23"/>
      <c r="U127" s="18"/>
      <c r="V127" s="87"/>
      <c r="W127" s="22"/>
      <c r="X127" s="22"/>
      <c r="Y127" s="31"/>
      <c r="Z127" s="12"/>
      <c r="AA127" s="47">
        <v>29107362.050000001</v>
      </c>
      <c r="AB127" s="47">
        <v>29107362.050000001</v>
      </c>
      <c r="AC127" s="31"/>
      <c r="AD127" s="12"/>
      <c r="AE127" s="55">
        <v>29107362.050000001</v>
      </c>
      <c r="AF127" s="47">
        <v>29107362.050000001</v>
      </c>
      <c r="AG127" s="31"/>
      <c r="AH127" s="34"/>
      <c r="AI127" s="47">
        <v>29107362.050000001</v>
      </c>
      <c r="AJ127" s="47">
        <v>29107362.050000001</v>
      </c>
      <c r="AK127" s="47">
        <v>29107362.050000001</v>
      </c>
      <c r="AL127" s="47">
        <v>29107362.050000001</v>
      </c>
      <c r="AM127" s="31"/>
      <c r="AN127" s="12"/>
      <c r="AO127" s="55">
        <v>29107362.050000001</v>
      </c>
      <c r="AP127" s="47">
        <v>29107362.050000001</v>
      </c>
      <c r="AQ127" s="47">
        <v>29107362.050000001</v>
      </c>
      <c r="AR127" s="47">
        <v>29107362.050000001</v>
      </c>
      <c r="AS127" s="31"/>
      <c r="AT127" s="34"/>
      <c r="AU127" s="55">
        <v>29107362.050000001</v>
      </c>
      <c r="AV127" s="47">
        <v>29107362.050000001</v>
      </c>
      <c r="AW127" s="47">
        <v>29107362.050000001</v>
      </c>
      <c r="AX127" s="31"/>
      <c r="AY127" s="34"/>
      <c r="AZ127" s="55">
        <v>29107362.050000001</v>
      </c>
      <c r="BA127" s="47">
        <v>29107362.050000001</v>
      </c>
      <c r="BB127" s="47">
        <v>29107362.050000001</v>
      </c>
      <c r="BC127" s="47">
        <v>29107362.050000001</v>
      </c>
      <c r="BD127" s="31"/>
      <c r="BE127" s="12"/>
      <c r="BF127" s="55">
        <v>29107362.050000001</v>
      </c>
      <c r="BG127" s="47">
        <v>29107362.050000001</v>
      </c>
      <c r="BH127" s="47">
        <v>29107362.050000001</v>
      </c>
      <c r="BI127" s="31"/>
      <c r="BJ127" s="31"/>
      <c r="BK127" s="55">
        <v>29107362.050000001</v>
      </c>
      <c r="BL127" s="542"/>
      <c r="BM127" s="542"/>
      <c r="BN127" s="51">
        <v>29107362.050000001</v>
      </c>
      <c r="BO127" s="51">
        <v>29107362.050000001</v>
      </c>
      <c r="BP127" s="51">
        <v>29107362.050000001</v>
      </c>
      <c r="BQ127" s="51">
        <v>29107362.050000001</v>
      </c>
      <c r="BR127" s="31">
        <f>IFERROR(BK127/BG127-1,"N/A")</f>
        <v>0</v>
      </c>
      <c r="BS127" s="609">
        <f>IFERROR(BP127/BK127-1,"N/A")</f>
        <v>0</v>
      </c>
      <c r="BT127" s="55">
        <v>29107362.050000001</v>
      </c>
      <c r="BU127" s="542"/>
      <c r="BV127" s="542"/>
      <c r="BW127" s="542"/>
      <c r="BX127" s="542"/>
      <c r="BY127" s="542"/>
      <c r="BZ127" s="542"/>
      <c r="CA127" s="31">
        <f>IFERROR(BT127/BP127-1,"N/A")</f>
        <v>0</v>
      </c>
      <c r="CB127" s="609">
        <f>IFERROR(BY127/BT127-1,"N/A")</f>
        <v>-1</v>
      </c>
      <c r="CC127" s="21"/>
      <c r="CD127" s="112" t="s">
        <v>213</v>
      </c>
      <c r="CE127" s="19"/>
    </row>
    <row r="128" spans="1:83" ht="25.5">
      <c r="A128" s="2" t="str">
        <f t="shared" si="1"/>
        <v/>
      </c>
      <c r="C128" s="41" t="s">
        <v>45</v>
      </c>
      <c r="D128" s="24" t="s">
        <v>215</v>
      </c>
      <c r="E128" s="24">
        <v>10</v>
      </c>
      <c r="F128" s="24">
        <v>10010</v>
      </c>
      <c r="G128" s="6">
        <v>38899</v>
      </c>
      <c r="H128" s="103" t="s">
        <v>217</v>
      </c>
      <c r="I128" s="16"/>
      <c r="J128" s="16"/>
      <c r="K128" s="16"/>
      <c r="L128" s="39"/>
      <c r="M128" s="16"/>
      <c r="N128" s="16"/>
      <c r="O128" s="18"/>
      <c r="P128" s="39"/>
      <c r="Q128" s="16"/>
      <c r="R128" s="85"/>
      <c r="S128" s="80"/>
      <c r="T128" s="23"/>
      <c r="U128" s="18"/>
      <c r="V128" s="87"/>
      <c r="W128" s="22"/>
      <c r="X128" s="22"/>
      <c r="Y128" s="31"/>
      <c r="Z128" s="12"/>
      <c r="AA128" s="47">
        <v>13495617.789999999</v>
      </c>
      <c r="AB128" s="47">
        <v>13495617.789999999</v>
      </c>
      <c r="AC128" s="31"/>
      <c r="AD128" s="12"/>
      <c r="AE128" s="55">
        <v>13495617.789999999</v>
      </c>
      <c r="AF128" s="47">
        <v>13495617.789999999</v>
      </c>
      <c r="AG128" s="31"/>
      <c r="AH128" s="34"/>
      <c r="AI128" s="47">
        <v>13495617.789999999</v>
      </c>
      <c r="AJ128" s="47">
        <v>13495617.789999999</v>
      </c>
      <c r="AK128" s="47">
        <v>13495617.789999999</v>
      </c>
      <c r="AL128" s="47">
        <v>13495617.789999999</v>
      </c>
      <c r="AM128" s="31"/>
      <c r="AN128" s="12"/>
      <c r="AO128" s="55">
        <v>13495617.789999999</v>
      </c>
      <c r="AP128" s="47">
        <v>13495617.789999999</v>
      </c>
      <c r="AQ128" s="47">
        <v>13495617.789999999</v>
      </c>
      <c r="AR128" s="47">
        <v>13495617.789999999</v>
      </c>
      <c r="AS128" s="31"/>
      <c r="AT128" s="34"/>
      <c r="AU128" s="55">
        <v>13495617.789999999</v>
      </c>
      <c r="AV128" s="47">
        <v>13495617.789999999</v>
      </c>
      <c r="AW128" s="47">
        <v>13495617.789999999</v>
      </c>
      <c r="AX128" s="31"/>
      <c r="AY128" s="34"/>
      <c r="AZ128" s="55">
        <v>13495617.789999999</v>
      </c>
      <c r="BA128" s="47">
        <v>13495617.789999999</v>
      </c>
      <c r="BB128" s="47">
        <v>13495617.789999999</v>
      </c>
      <c r="BC128" s="47">
        <v>13495617.789999999</v>
      </c>
      <c r="BD128" s="31"/>
      <c r="BE128" s="12"/>
      <c r="BF128" s="55">
        <v>13495617.789999999</v>
      </c>
      <c r="BG128" s="47">
        <v>13495617.789999999</v>
      </c>
      <c r="BH128" s="47">
        <v>13495617.789999999</v>
      </c>
      <c r="BI128" s="31"/>
      <c r="BJ128" s="31"/>
      <c r="BK128" s="55">
        <v>13495617.789999999</v>
      </c>
      <c r="BL128" s="542"/>
      <c r="BM128" s="542"/>
      <c r="BN128" s="51">
        <v>13495617.789999999</v>
      </c>
      <c r="BO128" s="51">
        <v>13495617.789999999</v>
      </c>
      <c r="BP128" s="51">
        <v>13495617.789999999</v>
      </c>
      <c r="BQ128" s="51">
        <v>13495617.789999999</v>
      </c>
      <c r="BR128" s="31"/>
      <c r="BS128" s="53"/>
      <c r="BT128" s="55">
        <v>13495617.789999999</v>
      </c>
      <c r="BU128" s="542"/>
      <c r="BV128" s="542"/>
      <c r="BW128" s="542"/>
      <c r="BX128" s="542"/>
      <c r="BY128" s="542"/>
      <c r="BZ128" s="542"/>
      <c r="CA128" s="31"/>
      <c r="CB128" s="53"/>
      <c r="CC128" s="21"/>
      <c r="CD128" s="112"/>
      <c r="CE128" s="19"/>
    </row>
    <row r="129" spans="1:83" ht="25.5">
      <c r="A129" s="2" t="str">
        <f t="shared" si="1"/>
        <v/>
      </c>
      <c r="C129" s="41" t="s">
        <v>45</v>
      </c>
      <c r="D129" s="24" t="s">
        <v>215</v>
      </c>
      <c r="E129" s="24">
        <v>40</v>
      </c>
      <c r="F129" s="24">
        <v>10044</v>
      </c>
      <c r="G129" s="6">
        <v>39356</v>
      </c>
      <c r="H129" s="103" t="s">
        <v>216</v>
      </c>
      <c r="I129" s="16"/>
      <c r="J129" s="16"/>
      <c r="K129" s="16"/>
      <c r="L129" s="39"/>
      <c r="M129" s="16"/>
      <c r="N129" s="16"/>
      <c r="O129" s="18"/>
      <c r="P129" s="39"/>
      <c r="Q129" s="16"/>
      <c r="R129" s="85"/>
      <c r="S129" s="80"/>
      <c r="T129" s="23"/>
      <c r="U129" s="18"/>
      <c r="V129" s="87"/>
      <c r="W129" s="22"/>
      <c r="X129" s="22"/>
      <c r="Y129" s="31"/>
      <c r="Z129" s="12"/>
      <c r="AA129" s="47">
        <v>13496861.6</v>
      </c>
      <c r="AB129" s="47">
        <v>13496861.6</v>
      </c>
      <c r="AC129" s="31"/>
      <c r="AD129" s="12"/>
      <c r="AE129" s="55">
        <v>13496861.6</v>
      </c>
      <c r="AF129" s="47">
        <v>13496861.6</v>
      </c>
      <c r="AG129" s="31"/>
      <c r="AH129" s="34"/>
      <c r="AI129" s="47">
        <v>13496861.6</v>
      </c>
      <c r="AJ129" s="47">
        <v>13496861.6</v>
      </c>
      <c r="AK129" s="47">
        <v>13496861.6</v>
      </c>
      <c r="AL129" s="47">
        <v>13496861.6</v>
      </c>
      <c r="AM129" s="31"/>
      <c r="AN129" s="12"/>
      <c r="AO129" s="55">
        <v>13496861.6</v>
      </c>
      <c r="AP129" s="47">
        <v>13496861.6</v>
      </c>
      <c r="AQ129" s="47">
        <v>13496861.6</v>
      </c>
      <c r="AR129" s="47">
        <v>13496861.6</v>
      </c>
      <c r="AS129" s="31"/>
      <c r="AT129" s="34"/>
      <c r="AU129" s="55">
        <v>13496861.6</v>
      </c>
      <c r="AV129" s="47">
        <v>13496861.6</v>
      </c>
      <c r="AW129" s="47">
        <v>13496861.6</v>
      </c>
      <c r="AX129" s="31"/>
      <c r="AY129" s="34"/>
      <c r="AZ129" s="55">
        <v>13496861.6</v>
      </c>
      <c r="BA129" s="47">
        <v>13496861.6</v>
      </c>
      <c r="BB129" s="47">
        <v>13496861.6</v>
      </c>
      <c r="BC129" s="47">
        <v>13496861.6</v>
      </c>
      <c r="BD129" s="31"/>
      <c r="BE129" s="12"/>
      <c r="BF129" s="55">
        <v>13496861.6</v>
      </c>
      <c r="BG129" s="47">
        <v>13496861.6</v>
      </c>
      <c r="BH129" s="47">
        <v>13496861.6</v>
      </c>
      <c r="BI129" s="31"/>
      <c r="BJ129" s="31"/>
      <c r="BK129" s="55">
        <v>13496861.6</v>
      </c>
      <c r="BL129" s="542"/>
      <c r="BM129" s="542"/>
      <c r="BN129" s="51">
        <v>13496861.6</v>
      </c>
      <c r="BO129" s="51">
        <v>13496861.6</v>
      </c>
      <c r="BP129" s="51">
        <v>13496861.6</v>
      </c>
      <c r="BQ129" s="51">
        <v>13496861.6</v>
      </c>
      <c r="BR129" s="31"/>
      <c r="BS129" s="53"/>
      <c r="BT129" s="55">
        <v>13496861.6</v>
      </c>
      <c r="BU129" s="542"/>
      <c r="BV129" s="542"/>
      <c r="BW129" s="542"/>
      <c r="BX129" s="542"/>
      <c r="BY129" s="542"/>
      <c r="BZ129" s="542"/>
      <c r="CA129" s="31"/>
      <c r="CB129" s="53"/>
      <c r="CC129" s="21"/>
      <c r="CD129" s="112"/>
      <c r="CE129" s="19"/>
    </row>
    <row r="130" spans="1:83">
      <c r="A130" s="2" t="str">
        <f t="shared" si="1"/>
        <v/>
      </c>
      <c r="C130" s="41" t="s">
        <v>45</v>
      </c>
      <c r="D130" s="24" t="s">
        <v>215</v>
      </c>
      <c r="E130" s="24"/>
      <c r="F130" s="24"/>
      <c r="G130" s="6">
        <v>39387</v>
      </c>
      <c r="H130" s="103" t="s">
        <v>214</v>
      </c>
      <c r="I130" s="16"/>
      <c r="J130" s="16"/>
      <c r="K130" s="16"/>
      <c r="L130" s="39"/>
      <c r="M130" s="16"/>
      <c r="N130" s="16"/>
      <c r="O130" s="18"/>
      <c r="P130" s="39"/>
      <c r="Q130" s="16"/>
      <c r="R130" s="85"/>
      <c r="S130" s="80"/>
      <c r="T130" s="23"/>
      <c r="U130" s="18"/>
      <c r="V130" s="87"/>
      <c r="W130" s="22"/>
      <c r="X130" s="22"/>
      <c r="Y130" s="31"/>
      <c r="Z130" s="12"/>
      <c r="AA130" s="47">
        <v>2114882.66</v>
      </c>
      <c r="AB130" s="47">
        <v>2114882.66</v>
      </c>
      <c r="AC130" s="31"/>
      <c r="AD130" s="12"/>
      <c r="AE130" s="55">
        <v>2114882.66</v>
      </c>
      <c r="AF130" s="47">
        <v>2114882.66</v>
      </c>
      <c r="AG130" s="31"/>
      <c r="AH130" s="34"/>
      <c r="AI130" s="47">
        <v>2114882.66</v>
      </c>
      <c r="AJ130" s="47">
        <v>2114882.66</v>
      </c>
      <c r="AK130" s="47">
        <v>2114882.66</v>
      </c>
      <c r="AL130" s="47">
        <v>2114882.66</v>
      </c>
      <c r="AM130" s="31"/>
      <c r="AN130" s="12"/>
      <c r="AO130" s="55">
        <v>2114882.66</v>
      </c>
      <c r="AP130" s="47">
        <v>2114882.66</v>
      </c>
      <c r="AQ130" s="47">
        <v>2114882.66</v>
      </c>
      <c r="AR130" s="47">
        <v>2114882.66</v>
      </c>
      <c r="AS130" s="31"/>
      <c r="AT130" s="34"/>
      <c r="AU130" s="55">
        <v>2114882.66</v>
      </c>
      <c r="AV130" s="47">
        <v>2114882.66</v>
      </c>
      <c r="AW130" s="47">
        <v>2114882.66</v>
      </c>
      <c r="AX130" s="31"/>
      <c r="AY130" s="34"/>
      <c r="AZ130" s="55">
        <v>2114882.66</v>
      </c>
      <c r="BA130" s="47">
        <v>2114882.66</v>
      </c>
      <c r="BB130" s="47">
        <v>2114882.66</v>
      </c>
      <c r="BC130" s="47">
        <v>2114882.66</v>
      </c>
      <c r="BD130" s="31"/>
      <c r="BE130" s="12"/>
      <c r="BF130" s="55">
        <v>2114882.66</v>
      </c>
      <c r="BG130" s="47">
        <v>2114882.66</v>
      </c>
      <c r="BH130" s="47">
        <v>2114882.66</v>
      </c>
      <c r="BI130" s="31"/>
      <c r="BJ130" s="31"/>
      <c r="BK130" s="55">
        <v>2114882.66</v>
      </c>
      <c r="BL130" s="542"/>
      <c r="BM130" s="542"/>
      <c r="BN130" s="51">
        <v>2114882.66</v>
      </c>
      <c r="BO130" s="51">
        <v>2114882.66</v>
      </c>
      <c r="BP130" s="51">
        <v>2114882.66</v>
      </c>
      <c r="BQ130" s="51">
        <v>2114882.66</v>
      </c>
      <c r="BR130" s="31"/>
      <c r="BS130" s="53"/>
      <c r="BT130" s="55">
        <v>2114882.66</v>
      </c>
      <c r="BU130" s="542"/>
      <c r="BV130" s="542"/>
      <c r="BW130" s="542"/>
      <c r="BX130" s="542"/>
      <c r="BY130" s="542"/>
      <c r="BZ130" s="542"/>
      <c r="CA130" s="31"/>
      <c r="CB130" s="53"/>
      <c r="CC130" s="21"/>
      <c r="CD130" s="112" t="s">
        <v>213</v>
      </c>
      <c r="CE130" s="19"/>
    </row>
    <row r="131" spans="1:83" ht="25.5">
      <c r="A131" s="2" t="str">
        <f t="shared" si="1"/>
        <v>?</v>
      </c>
      <c r="B131" s="311" t="s">
        <v>838</v>
      </c>
      <c r="C131" s="42" t="s">
        <v>41</v>
      </c>
      <c r="D131" s="4" t="s">
        <v>211</v>
      </c>
      <c r="E131" s="4" t="s">
        <v>43</v>
      </c>
      <c r="F131" s="4" t="s">
        <v>43</v>
      </c>
      <c r="G131" s="6">
        <v>39142</v>
      </c>
      <c r="H131" s="103" t="s">
        <v>212</v>
      </c>
      <c r="I131" s="16"/>
      <c r="J131" s="16"/>
      <c r="K131" s="16"/>
      <c r="L131" s="39"/>
      <c r="M131" s="16"/>
      <c r="N131" s="16"/>
      <c r="O131" s="18"/>
      <c r="P131" s="39"/>
      <c r="Q131" s="16"/>
      <c r="R131" s="85"/>
      <c r="S131" s="80"/>
      <c r="T131" s="23"/>
      <c r="U131" s="18"/>
      <c r="V131" s="87"/>
      <c r="W131" s="22"/>
      <c r="X131" s="22"/>
      <c r="Y131" s="31"/>
      <c r="Z131" s="12"/>
      <c r="AA131" s="47">
        <v>2658452</v>
      </c>
      <c r="AB131" s="47">
        <v>2658452</v>
      </c>
      <c r="AC131" s="31"/>
      <c r="AD131" s="12"/>
      <c r="AE131" s="55">
        <v>2658452</v>
      </c>
      <c r="AF131" s="47">
        <v>2658452</v>
      </c>
      <c r="AG131" s="31"/>
      <c r="AH131" s="34"/>
      <c r="AI131" s="47">
        <v>2658452</v>
      </c>
      <c r="AJ131" s="47">
        <v>2658452</v>
      </c>
      <c r="AK131" s="47">
        <v>2658452</v>
      </c>
      <c r="AL131" s="47">
        <v>2658452</v>
      </c>
      <c r="AM131" s="31"/>
      <c r="AN131" s="12"/>
      <c r="AO131" s="55">
        <v>2658452</v>
      </c>
      <c r="AP131" s="47">
        <v>2658452</v>
      </c>
      <c r="AQ131" s="47">
        <v>2658452</v>
      </c>
      <c r="AR131" s="47">
        <v>2658452</v>
      </c>
      <c r="AS131" s="31"/>
      <c r="AT131" s="34"/>
      <c r="AU131" s="55">
        <v>2658452</v>
      </c>
      <c r="AV131" s="47">
        <v>2658452</v>
      </c>
      <c r="AW131" s="47">
        <v>2658452</v>
      </c>
      <c r="AX131" s="31"/>
      <c r="AY131" s="34"/>
      <c r="AZ131" s="55">
        <v>2658452</v>
      </c>
      <c r="BA131" s="47">
        <v>2658452</v>
      </c>
      <c r="BB131" s="47">
        <v>2658452</v>
      </c>
      <c r="BC131" s="47">
        <v>2658452</v>
      </c>
      <c r="BD131" s="31"/>
      <c r="BE131" s="12"/>
      <c r="BF131" s="55">
        <v>2658452</v>
      </c>
      <c r="BG131" s="47">
        <v>2658452</v>
      </c>
      <c r="BH131" s="47">
        <v>2658452</v>
      </c>
      <c r="BI131" s="31"/>
      <c r="BJ131" s="31"/>
      <c r="BK131" s="55">
        <v>2658452</v>
      </c>
      <c r="BL131" s="542"/>
      <c r="BM131" s="542"/>
      <c r="BN131" s="51">
        <v>2658452</v>
      </c>
      <c r="BO131" s="51">
        <v>2658452</v>
      </c>
      <c r="BP131" s="51">
        <v>2658452</v>
      </c>
      <c r="BQ131" s="51">
        <v>2658452</v>
      </c>
      <c r="BR131" s="31">
        <f>IFERROR(BK131/BG131-1,"N/A")</f>
        <v>0</v>
      </c>
      <c r="BS131" s="609">
        <f>IFERROR(BP131/BK131-1,"N/A")</f>
        <v>0</v>
      </c>
      <c r="BT131" s="55">
        <v>2658452</v>
      </c>
      <c r="BU131" s="542"/>
      <c r="BV131" s="542"/>
      <c r="BW131" s="542"/>
      <c r="BX131" s="542"/>
      <c r="BY131" s="542"/>
      <c r="BZ131" s="542"/>
      <c r="CA131" s="31">
        <f>IFERROR(BT131/BP131-1,"N/A")</f>
        <v>0</v>
      </c>
      <c r="CB131" s="609">
        <f>IFERROR(BY131/BT131-1,"N/A")</f>
        <v>-1</v>
      </c>
      <c r="CC131" s="21"/>
      <c r="CD131" s="112"/>
      <c r="CE131" s="19"/>
    </row>
    <row r="132" spans="1:83" ht="89.25">
      <c r="A132" s="2" t="str">
        <f t="shared" si="1"/>
        <v/>
      </c>
      <c r="C132" s="41" t="s">
        <v>45</v>
      </c>
      <c r="D132" s="24" t="s">
        <v>211</v>
      </c>
      <c r="E132" s="24">
        <v>45</v>
      </c>
      <c r="F132" s="24">
        <v>10049</v>
      </c>
      <c r="G132" s="6"/>
      <c r="H132" s="103" t="s">
        <v>210</v>
      </c>
      <c r="I132" s="16"/>
      <c r="J132" s="16"/>
      <c r="K132" s="16"/>
      <c r="L132" s="39"/>
      <c r="M132" s="16"/>
      <c r="N132" s="16"/>
      <c r="O132" s="18"/>
      <c r="P132" s="39"/>
      <c r="Q132" s="16"/>
      <c r="R132" s="85"/>
      <c r="S132" s="80"/>
      <c r="T132" s="23"/>
      <c r="U132" s="18"/>
      <c r="V132" s="87"/>
      <c r="W132" s="22"/>
      <c r="X132" s="22"/>
      <c r="Y132" s="31"/>
      <c r="Z132" s="12"/>
      <c r="AA132" s="47">
        <v>2658452</v>
      </c>
      <c r="AB132" s="47">
        <v>2658452</v>
      </c>
      <c r="AC132" s="31"/>
      <c r="AD132" s="12"/>
      <c r="AE132" s="55">
        <v>2658452</v>
      </c>
      <c r="AF132" s="47">
        <v>2658452</v>
      </c>
      <c r="AG132" s="31"/>
      <c r="AH132" s="34"/>
      <c r="AI132" s="47">
        <v>2658452</v>
      </c>
      <c r="AJ132" s="47">
        <v>2658452</v>
      </c>
      <c r="AK132" s="47">
        <v>2658452</v>
      </c>
      <c r="AL132" s="47">
        <v>2658452</v>
      </c>
      <c r="AM132" s="31"/>
      <c r="AN132" s="12"/>
      <c r="AO132" s="55">
        <v>2658452</v>
      </c>
      <c r="AP132" s="47">
        <v>2658452</v>
      </c>
      <c r="AQ132" s="47">
        <v>2658452</v>
      </c>
      <c r="AR132" s="47">
        <v>2658452</v>
      </c>
      <c r="AS132" s="31"/>
      <c r="AT132" s="34"/>
      <c r="AU132" s="55">
        <v>2658452</v>
      </c>
      <c r="AV132" s="47">
        <v>2658452</v>
      </c>
      <c r="AW132" s="47">
        <v>2658452</v>
      </c>
      <c r="AX132" s="31"/>
      <c r="AY132" s="34"/>
      <c r="AZ132" s="55">
        <v>2658452</v>
      </c>
      <c r="BA132" s="47">
        <v>2658452</v>
      </c>
      <c r="BB132" s="47">
        <v>2658452</v>
      </c>
      <c r="BC132" s="47">
        <v>2658452</v>
      </c>
      <c r="BD132" s="31"/>
      <c r="BE132" s="12"/>
      <c r="BF132" s="55">
        <v>2658452</v>
      </c>
      <c r="BG132" s="47">
        <v>2658452</v>
      </c>
      <c r="BH132" s="47">
        <v>2658452</v>
      </c>
      <c r="BI132" s="31"/>
      <c r="BJ132" s="31"/>
      <c r="BK132" s="55">
        <v>2658452</v>
      </c>
      <c r="BL132" s="542"/>
      <c r="BM132" s="542"/>
      <c r="BN132" s="51">
        <v>2658452</v>
      </c>
      <c r="BO132" s="51">
        <v>2658452</v>
      </c>
      <c r="BP132" s="51">
        <v>2658452</v>
      </c>
      <c r="BQ132" s="51">
        <v>2658452</v>
      </c>
      <c r="BR132" s="31"/>
      <c r="BS132" s="53"/>
      <c r="BT132" s="55">
        <v>2658452</v>
      </c>
      <c r="BU132" s="542"/>
      <c r="BV132" s="542"/>
      <c r="BW132" s="542"/>
      <c r="BX132" s="542"/>
      <c r="BY132" s="542"/>
      <c r="BZ132" s="542"/>
      <c r="CA132" s="31"/>
      <c r="CB132" s="53"/>
      <c r="CC132" s="21"/>
      <c r="CD132" s="112"/>
      <c r="CE132" s="19"/>
    </row>
    <row r="133" spans="1:83" ht="25.5">
      <c r="A133" s="2" t="str">
        <f t="shared" ref="A133:A196" si="2">LEFT(B133,9)</f>
        <v>?</v>
      </c>
      <c r="B133" s="311" t="s">
        <v>838</v>
      </c>
      <c r="C133" s="42" t="s">
        <v>41</v>
      </c>
      <c r="D133" s="4" t="s">
        <v>207</v>
      </c>
      <c r="E133" s="4" t="s">
        <v>43</v>
      </c>
      <c r="F133" s="4" t="s">
        <v>43</v>
      </c>
      <c r="G133" s="6">
        <v>39569</v>
      </c>
      <c r="H133" s="103" t="s">
        <v>209</v>
      </c>
      <c r="I133" s="16"/>
      <c r="J133" s="16"/>
      <c r="K133" s="16"/>
      <c r="L133" s="39"/>
      <c r="M133" s="16"/>
      <c r="N133" s="16"/>
      <c r="O133" s="18"/>
      <c r="P133" s="39"/>
      <c r="Q133" s="16"/>
      <c r="R133" s="85"/>
      <c r="S133" s="80"/>
      <c r="T133" s="23"/>
      <c r="U133" s="18"/>
      <c r="V133" s="87"/>
      <c r="W133" s="22"/>
      <c r="X133" s="22"/>
      <c r="Y133" s="31"/>
      <c r="Z133" s="12"/>
      <c r="AA133" s="47">
        <v>16318844</v>
      </c>
      <c r="AB133" s="47">
        <v>16318844</v>
      </c>
      <c r="AC133" s="31"/>
      <c r="AD133" s="12"/>
      <c r="AE133" s="55">
        <v>16318844</v>
      </c>
      <c r="AF133" s="47">
        <v>16318844</v>
      </c>
      <c r="AG133" s="31"/>
      <c r="AH133" s="34"/>
      <c r="AI133" s="47">
        <v>16318844</v>
      </c>
      <c r="AJ133" s="47">
        <v>16318844</v>
      </c>
      <c r="AK133" s="47">
        <v>16318844</v>
      </c>
      <c r="AL133" s="47">
        <v>16318844</v>
      </c>
      <c r="AM133" s="31"/>
      <c r="AN133" s="12"/>
      <c r="AO133" s="55">
        <v>16318844</v>
      </c>
      <c r="AP133" s="47">
        <v>16318844</v>
      </c>
      <c r="AQ133" s="47">
        <v>16318844</v>
      </c>
      <c r="AR133" s="47">
        <v>16318844</v>
      </c>
      <c r="AS133" s="31"/>
      <c r="AT133" s="34"/>
      <c r="AU133" s="55">
        <v>16318844</v>
      </c>
      <c r="AV133" s="47">
        <v>16318844</v>
      </c>
      <c r="AW133" s="47">
        <v>16318844</v>
      </c>
      <c r="AX133" s="31"/>
      <c r="AY133" s="34"/>
      <c r="AZ133" s="55">
        <v>16318844</v>
      </c>
      <c r="BA133" s="47">
        <v>16318844</v>
      </c>
      <c r="BB133" s="47">
        <v>16318844</v>
      </c>
      <c r="BC133" s="47">
        <v>16318844</v>
      </c>
      <c r="BD133" s="31"/>
      <c r="BE133" s="12"/>
      <c r="BF133" s="55">
        <v>16318844</v>
      </c>
      <c r="BG133" s="47">
        <v>16318844</v>
      </c>
      <c r="BH133" s="47">
        <v>16318844</v>
      </c>
      <c r="BI133" s="31"/>
      <c r="BJ133" s="31"/>
      <c r="BK133" s="55">
        <v>16318844</v>
      </c>
      <c r="BL133" s="542"/>
      <c r="BM133" s="542"/>
      <c r="BN133" s="51">
        <v>16318844</v>
      </c>
      <c r="BO133" s="51">
        <v>16318844</v>
      </c>
      <c r="BP133" s="51">
        <v>16318844</v>
      </c>
      <c r="BQ133" s="51">
        <v>16318844</v>
      </c>
      <c r="BR133" s="31">
        <f>IFERROR(BK133/BG133-1,"N/A")</f>
        <v>0</v>
      </c>
      <c r="BS133" s="609">
        <f>IFERROR(BP133/BK133-1,"N/A")</f>
        <v>0</v>
      </c>
      <c r="BT133" s="55">
        <v>16318844</v>
      </c>
      <c r="BU133" s="542"/>
      <c r="BV133" s="542"/>
      <c r="BW133" s="542"/>
      <c r="BX133" s="542"/>
      <c r="BY133" s="542"/>
      <c r="BZ133" s="542"/>
      <c r="CA133" s="31">
        <f>IFERROR(BT133/BP133-1,"N/A")</f>
        <v>0</v>
      </c>
      <c r="CB133" s="609">
        <f>IFERROR(BY133/BT133-1,"N/A")</f>
        <v>-1</v>
      </c>
      <c r="CC133" s="21"/>
      <c r="CD133" s="112" t="s">
        <v>208</v>
      </c>
      <c r="CE133" s="19"/>
    </row>
    <row r="134" spans="1:83" ht="38.25">
      <c r="A134" s="2" t="str">
        <f t="shared" si="2"/>
        <v/>
      </c>
      <c r="C134" s="41" t="s">
        <v>45</v>
      </c>
      <c r="D134" s="24" t="s">
        <v>207</v>
      </c>
      <c r="E134" s="24">
        <v>117</v>
      </c>
      <c r="F134" s="24">
        <v>10147</v>
      </c>
      <c r="G134" s="6"/>
      <c r="H134" s="103" t="s">
        <v>206</v>
      </c>
      <c r="I134" s="16"/>
      <c r="J134" s="16"/>
      <c r="K134" s="16"/>
      <c r="L134" s="39"/>
      <c r="M134" s="16"/>
      <c r="N134" s="16"/>
      <c r="O134" s="18"/>
      <c r="P134" s="39"/>
      <c r="Q134" s="16"/>
      <c r="R134" s="85"/>
      <c r="S134" s="80"/>
      <c r="T134" s="23"/>
      <c r="U134" s="18"/>
      <c r="V134" s="87"/>
      <c r="W134" s="22"/>
      <c r="X134" s="22"/>
      <c r="Y134" s="31"/>
      <c r="Z134" s="12"/>
      <c r="AA134" s="47">
        <v>16318844</v>
      </c>
      <c r="AB134" s="47">
        <v>16318844</v>
      </c>
      <c r="AC134" s="31"/>
      <c r="AD134" s="12"/>
      <c r="AE134" s="55">
        <v>16318844</v>
      </c>
      <c r="AF134" s="47">
        <v>16318844</v>
      </c>
      <c r="AG134" s="31"/>
      <c r="AH134" s="34"/>
      <c r="AI134" s="47">
        <v>16318844</v>
      </c>
      <c r="AJ134" s="47">
        <v>16318844</v>
      </c>
      <c r="AK134" s="47">
        <v>16318844</v>
      </c>
      <c r="AL134" s="47">
        <v>16318844</v>
      </c>
      <c r="AM134" s="31"/>
      <c r="AN134" s="12"/>
      <c r="AO134" s="55">
        <v>16318844</v>
      </c>
      <c r="AP134" s="47">
        <v>16318844</v>
      </c>
      <c r="AQ134" s="47">
        <v>16318844</v>
      </c>
      <c r="AR134" s="47">
        <v>16318844</v>
      </c>
      <c r="AS134" s="31"/>
      <c r="AT134" s="34"/>
      <c r="AU134" s="55">
        <v>16318844</v>
      </c>
      <c r="AV134" s="47">
        <v>16318844</v>
      </c>
      <c r="AW134" s="47">
        <v>16318844</v>
      </c>
      <c r="AX134" s="31"/>
      <c r="AY134" s="34"/>
      <c r="AZ134" s="55">
        <v>16318844</v>
      </c>
      <c r="BA134" s="47">
        <v>16318844</v>
      </c>
      <c r="BB134" s="47">
        <v>16318844</v>
      </c>
      <c r="BC134" s="47">
        <v>16318844</v>
      </c>
      <c r="BD134" s="31"/>
      <c r="BE134" s="12"/>
      <c r="BF134" s="55">
        <v>16318844</v>
      </c>
      <c r="BG134" s="47">
        <v>16318844</v>
      </c>
      <c r="BH134" s="47">
        <v>16318844</v>
      </c>
      <c r="BI134" s="31"/>
      <c r="BJ134" s="31"/>
      <c r="BK134" s="55">
        <v>16318844</v>
      </c>
      <c r="BL134" s="542"/>
      <c r="BM134" s="542"/>
      <c r="BN134" s="51">
        <v>16318844</v>
      </c>
      <c r="BO134" s="51">
        <v>16318844</v>
      </c>
      <c r="BP134" s="51">
        <v>16318844</v>
      </c>
      <c r="BQ134" s="51">
        <v>16318844</v>
      </c>
      <c r="BR134" s="31"/>
      <c r="BS134" s="53"/>
      <c r="BT134" s="55">
        <v>16318844</v>
      </c>
      <c r="BU134" s="542"/>
      <c r="BV134" s="542"/>
      <c r="BW134" s="542"/>
      <c r="BX134" s="542"/>
      <c r="BY134" s="542"/>
      <c r="BZ134" s="542"/>
      <c r="CA134" s="31"/>
      <c r="CB134" s="53"/>
      <c r="CC134" s="21"/>
      <c r="CD134" s="112"/>
      <c r="CE134" s="19"/>
    </row>
    <row r="135" spans="1:83">
      <c r="A135" s="2" t="str">
        <f t="shared" si="2"/>
        <v>?</v>
      </c>
      <c r="B135" s="311" t="s">
        <v>838</v>
      </c>
      <c r="C135" s="42" t="s">
        <v>41</v>
      </c>
      <c r="D135" s="4" t="s">
        <v>204</v>
      </c>
      <c r="E135" s="4" t="s">
        <v>43</v>
      </c>
      <c r="F135" s="4" t="s">
        <v>43</v>
      </c>
      <c r="G135" s="6">
        <v>40940</v>
      </c>
      <c r="H135" s="103" t="s">
        <v>205</v>
      </c>
      <c r="I135" s="16"/>
      <c r="J135" s="16"/>
      <c r="K135" s="16"/>
      <c r="L135" s="39"/>
      <c r="M135" s="16"/>
      <c r="N135" s="16"/>
      <c r="O135" s="18"/>
      <c r="P135" s="39"/>
      <c r="Q135" s="16"/>
      <c r="R135" s="85"/>
      <c r="S135" s="80"/>
      <c r="T135" s="23"/>
      <c r="U135" s="18"/>
      <c r="V135" s="87"/>
      <c r="W135" s="22"/>
      <c r="X135" s="22"/>
      <c r="Y135" s="31"/>
      <c r="Z135" s="12"/>
      <c r="AA135" s="47">
        <v>787880</v>
      </c>
      <c r="AB135" s="47">
        <v>787880</v>
      </c>
      <c r="AC135" s="31"/>
      <c r="AD135" s="12"/>
      <c r="AE135" s="55">
        <v>787880</v>
      </c>
      <c r="AF135" s="47">
        <v>787880</v>
      </c>
      <c r="AG135" s="31"/>
      <c r="AH135" s="34"/>
      <c r="AI135" s="47">
        <v>787880</v>
      </c>
      <c r="AJ135" s="47">
        <v>787880</v>
      </c>
      <c r="AK135" s="47">
        <v>787880</v>
      </c>
      <c r="AL135" s="47">
        <v>787880</v>
      </c>
      <c r="AM135" s="31"/>
      <c r="AN135" s="12"/>
      <c r="AO135" s="55">
        <v>787880</v>
      </c>
      <c r="AP135" s="47">
        <v>787880</v>
      </c>
      <c r="AQ135" s="47">
        <v>787880</v>
      </c>
      <c r="AR135" s="47">
        <v>787880</v>
      </c>
      <c r="AS135" s="31"/>
      <c r="AT135" s="34"/>
      <c r="AU135" s="55">
        <v>787880</v>
      </c>
      <c r="AV135" s="47">
        <v>787880</v>
      </c>
      <c r="AW135" s="47">
        <v>787880</v>
      </c>
      <c r="AX135" s="31"/>
      <c r="AY135" s="34"/>
      <c r="AZ135" s="55">
        <v>787880</v>
      </c>
      <c r="BA135" s="47">
        <v>787880</v>
      </c>
      <c r="BB135" s="47">
        <v>787880</v>
      </c>
      <c r="BC135" s="47">
        <v>787880</v>
      </c>
      <c r="BD135" s="31"/>
      <c r="BE135" s="12"/>
      <c r="BF135" s="55">
        <v>787880</v>
      </c>
      <c r="BG135" s="47">
        <v>787880</v>
      </c>
      <c r="BH135" s="47">
        <v>787880</v>
      </c>
      <c r="BI135" s="31"/>
      <c r="BJ135" s="31"/>
      <c r="BK135" s="55">
        <v>787880</v>
      </c>
      <c r="BL135" s="542"/>
      <c r="BM135" s="542"/>
      <c r="BN135" s="51">
        <v>787880</v>
      </c>
      <c r="BO135" s="51">
        <v>787880</v>
      </c>
      <c r="BP135" s="51">
        <v>787880</v>
      </c>
      <c r="BQ135" s="51">
        <v>787880</v>
      </c>
      <c r="BR135" s="31">
        <f>IFERROR(BK135/BG135-1,"N/A")</f>
        <v>0</v>
      </c>
      <c r="BS135" s="609">
        <f>IFERROR(BP135/BK135-1,"N/A")</f>
        <v>0</v>
      </c>
      <c r="BT135" s="55">
        <v>787880</v>
      </c>
      <c r="BU135" s="542"/>
      <c r="BV135" s="542"/>
      <c r="BW135" s="542"/>
      <c r="BX135" s="542"/>
      <c r="BY135" s="542"/>
      <c r="BZ135" s="542"/>
      <c r="CA135" s="31">
        <f>IFERROR(BT135/BP135-1,"N/A")</f>
        <v>0</v>
      </c>
      <c r="CB135" s="609">
        <f>IFERROR(BY135/BT135-1,"N/A")</f>
        <v>-1</v>
      </c>
      <c r="CC135" s="21"/>
      <c r="CD135" s="112"/>
      <c r="CE135" s="19"/>
    </row>
    <row r="136" spans="1:83" ht="25.5">
      <c r="A136" s="2" t="str">
        <f t="shared" si="2"/>
        <v/>
      </c>
      <c r="C136" s="41" t="s">
        <v>45</v>
      </c>
      <c r="D136" s="24" t="s">
        <v>204</v>
      </c>
      <c r="E136" s="24">
        <v>221</v>
      </c>
      <c r="F136" s="24">
        <v>10280</v>
      </c>
      <c r="G136" s="6"/>
      <c r="H136" s="103" t="s">
        <v>203</v>
      </c>
      <c r="I136" s="16"/>
      <c r="J136" s="16"/>
      <c r="K136" s="16"/>
      <c r="L136" s="39"/>
      <c r="M136" s="16"/>
      <c r="N136" s="16"/>
      <c r="O136" s="18"/>
      <c r="P136" s="39"/>
      <c r="Q136" s="16"/>
      <c r="R136" s="85"/>
      <c r="S136" s="80"/>
      <c r="T136" s="23"/>
      <c r="U136" s="18"/>
      <c r="V136" s="87"/>
      <c r="W136" s="22"/>
      <c r="X136" s="22"/>
      <c r="Y136" s="31"/>
      <c r="Z136" s="12"/>
      <c r="AA136" s="47">
        <v>787880</v>
      </c>
      <c r="AB136" s="47">
        <v>787880</v>
      </c>
      <c r="AC136" s="31"/>
      <c r="AD136" s="12"/>
      <c r="AE136" s="55">
        <v>787880</v>
      </c>
      <c r="AF136" s="47">
        <v>787880</v>
      </c>
      <c r="AG136" s="31"/>
      <c r="AH136" s="34"/>
      <c r="AI136" s="47">
        <v>787880</v>
      </c>
      <c r="AJ136" s="47">
        <v>787880</v>
      </c>
      <c r="AK136" s="47">
        <v>787880</v>
      </c>
      <c r="AL136" s="47">
        <v>787880</v>
      </c>
      <c r="AM136" s="31"/>
      <c r="AN136" s="12"/>
      <c r="AO136" s="55">
        <v>787880</v>
      </c>
      <c r="AP136" s="47">
        <v>787880</v>
      </c>
      <c r="AQ136" s="47">
        <v>787880</v>
      </c>
      <c r="AR136" s="47">
        <v>787880</v>
      </c>
      <c r="AS136" s="31"/>
      <c r="AT136" s="34"/>
      <c r="AU136" s="55">
        <v>787880</v>
      </c>
      <c r="AV136" s="47">
        <v>787880</v>
      </c>
      <c r="AW136" s="47">
        <v>787880</v>
      </c>
      <c r="AX136" s="31"/>
      <c r="AY136" s="34"/>
      <c r="AZ136" s="55">
        <v>787880</v>
      </c>
      <c r="BA136" s="47">
        <v>787880</v>
      </c>
      <c r="BB136" s="47">
        <v>787880</v>
      </c>
      <c r="BC136" s="47">
        <v>787880</v>
      </c>
      <c r="BD136" s="31"/>
      <c r="BE136" s="12"/>
      <c r="BF136" s="55">
        <v>787880</v>
      </c>
      <c r="BG136" s="47">
        <v>787880</v>
      </c>
      <c r="BH136" s="47">
        <v>787880</v>
      </c>
      <c r="BI136" s="31"/>
      <c r="BJ136" s="31"/>
      <c r="BK136" s="55">
        <v>787880</v>
      </c>
      <c r="BL136" s="542"/>
      <c r="BM136" s="542"/>
      <c r="BN136" s="51">
        <v>787880</v>
      </c>
      <c r="BO136" s="51">
        <v>787880</v>
      </c>
      <c r="BP136" s="51">
        <v>787880</v>
      </c>
      <c r="BQ136" s="51">
        <v>787880</v>
      </c>
      <c r="BR136" s="31"/>
      <c r="BS136" s="53"/>
      <c r="BT136" s="55">
        <v>787880</v>
      </c>
      <c r="BU136" s="542"/>
      <c r="BV136" s="542"/>
      <c r="BW136" s="542"/>
      <c r="BX136" s="542"/>
      <c r="BY136" s="542"/>
      <c r="BZ136" s="542"/>
      <c r="CA136" s="31"/>
      <c r="CB136" s="53"/>
      <c r="CC136" s="21"/>
      <c r="CD136" s="112"/>
      <c r="CE136" s="19"/>
    </row>
    <row r="137" spans="1:83" ht="25.5">
      <c r="A137" s="2" t="str">
        <f t="shared" si="2"/>
        <v>?</v>
      </c>
      <c r="B137" s="311" t="s">
        <v>838</v>
      </c>
      <c r="C137" s="42" t="s">
        <v>41</v>
      </c>
      <c r="D137" s="4" t="s">
        <v>201</v>
      </c>
      <c r="E137" s="4" t="s">
        <v>43</v>
      </c>
      <c r="F137" s="4" t="s">
        <v>43</v>
      </c>
      <c r="G137" s="6">
        <v>40238</v>
      </c>
      <c r="H137" s="103" t="s">
        <v>202</v>
      </c>
      <c r="I137" s="16"/>
      <c r="J137" s="16"/>
      <c r="K137" s="16"/>
      <c r="L137" s="39"/>
      <c r="M137" s="16"/>
      <c r="N137" s="16"/>
      <c r="O137" s="18"/>
      <c r="P137" s="39"/>
      <c r="Q137" s="16"/>
      <c r="R137" s="85"/>
      <c r="S137" s="80"/>
      <c r="T137" s="23"/>
      <c r="U137" s="18"/>
      <c r="V137" s="87"/>
      <c r="W137" s="22"/>
      <c r="X137" s="22"/>
      <c r="Y137" s="31"/>
      <c r="Z137" s="12"/>
      <c r="AA137" s="47">
        <v>160296.1</v>
      </c>
      <c r="AB137" s="47">
        <v>160296.1</v>
      </c>
      <c r="AC137" s="31"/>
      <c r="AD137" s="12"/>
      <c r="AE137" s="55">
        <v>160296.1</v>
      </c>
      <c r="AF137" s="47">
        <v>160296.1</v>
      </c>
      <c r="AG137" s="31"/>
      <c r="AH137" s="34"/>
      <c r="AI137" s="47">
        <v>160296.1</v>
      </c>
      <c r="AJ137" s="47">
        <v>160296.1</v>
      </c>
      <c r="AK137" s="47">
        <v>160296.1</v>
      </c>
      <c r="AL137" s="47">
        <v>160296.1</v>
      </c>
      <c r="AM137" s="31"/>
      <c r="AN137" s="12"/>
      <c r="AO137" s="55">
        <v>160296.1</v>
      </c>
      <c r="AP137" s="47">
        <v>160296.1</v>
      </c>
      <c r="AQ137" s="47">
        <v>160296.1</v>
      </c>
      <c r="AR137" s="47">
        <v>160296.1</v>
      </c>
      <c r="AS137" s="31"/>
      <c r="AT137" s="34"/>
      <c r="AU137" s="55">
        <v>160296.1</v>
      </c>
      <c r="AV137" s="47">
        <v>160296.1</v>
      </c>
      <c r="AW137" s="47">
        <v>160296.1</v>
      </c>
      <c r="AX137" s="31"/>
      <c r="AY137" s="34"/>
      <c r="AZ137" s="55">
        <v>160296.1</v>
      </c>
      <c r="BA137" s="47">
        <v>160296.1</v>
      </c>
      <c r="BB137" s="47">
        <v>160296.1</v>
      </c>
      <c r="BC137" s="47">
        <v>160296.1</v>
      </c>
      <c r="BD137" s="31"/>
      <c r="BE137" s="12"/>
      <c r="BF137" s="55">
        <v>160296.1</v>
      </c>
      <c r="BG137" s="47">
        <v>160296.1</v>
      </c>
      <c r="BH137" s="47">
        <v>160296.1</v>
      </c>
      <c r="BI137" s="31"/>
      <c r="BJ137" s="31"/>
      <c r="BK137" s="55">
        <v>160296.1</v>
      </c>
      <c r="BL137" s="542"/>
      <c r="BM137" s="542"/>
      <c r="BN137" s="51">
        <v>160296.1</v>
      </c>
      <c r="BO137" s="51">
        <v>160296.1</v>
      </c>
      <c r="BP137" s="51">
        <v>160296.1</v>
      </c>
      <c r="BQ137" s="51">
        <v>160296.1</v>
      </c>
      <c r="BR137" s="31">
        <f>IFERROR(BK137/BG137-1,"N/A")</f>
        <v>0</v>
      </c>
      <c r="BS137" s="609">
        <f>IFERROR(BP137/BK137-1,"N/A")</f>
        <v>0</v>
      </c>
      <c r="BT137" s="55">
        <v>160296.1</v>
      </c>
      <c r="BU137" s="542"/>
      <c r="BV137" s="542"/>
      <c r="BW137" s="542"/>
      <c r="BX137" s="542"/>
      <c r="BY137" s="542"/>
      <c r="BZ137" s="542"/>
      <c r="CA137" s="31">
        <f>IFERROR(BT137/BP137-1,"N/A")</f>
        <v>0</v>
      </c>
      <c r="CB137" s="609">
        <f>IFERROR(BY137/BT137-1,"N/A")</f>
        <v>-1</v>
      </c>
      <c r="CC137" s="21"/>
      <c r="CD137" s="119" t="s">
        <v>136</v>
      </c>
      <c r="CE137" s="19"/>
    </row>
    <row r="138" spans="1:83" ht="25.5">
      <c r="A138" s="2" t="str">
        <f t="shared" si="2"/>
        <v/>
      </c>
      <c r="C138" s="41" t="s">
        <v>45</v>
      </c>
      <c r="D138" s="24" t="s">
        <v>201</v>
      </c>
      <c r="E138" s="24">
        <v>294</v>
      </c>
      <c r="F138" s="24">
        <v>10380</v>
      </c>
      <c r="G138" s="6"/>
      <c r="H138" s="103" t="s">
        <v>200</v>
      </c>
      <c r="I138" s="16"/>
      <c r="J138" s="16"/>
      <c r="K138" s="16"/>
      <c r="L138" s="39"/>
      <c r="M138" s="16"/>
      <c r="N138" s="16"/>
      <c r="O138" s="18"/>
      <c r="P138" s="39"/>
      <c r="Q138" s="16"/>
      <c r="R138" s="85"/>
      <c r="S138" s="80"/>
      <c r="T138" s="23"/>
      <c r="U138" s="18"/>
      <c r="V138" s="87"/>
      <c r="W138" s="22"/>
      <c r="X138" s="22"/>
      <c r="Y138" s="31"/>
      <c r="Z138" s="12"/>
      <c r="AA138" s="47">
        <v>160296.1</v>
      </c>
      <c r="AB138" s="47">
        <v>160296.1</v>
      </c>
      <c r="AC138" s="31"/>
      <c r="AD138" s="12"/>
      <c r="AE138" s="55">
        <v>160296.1</v>
      </c>
      <c r="AF138" s="47">
        <v>160296.1</v>
      </c>
      <c r="AG138" s="31"/>
      <c r="AH138" s="34"/>
      <c r="AI138" s="47">
        <v>160296.1</v>
      </c>
      <c r="AJ138" s="47">
        <v>160296.1</v>
      </c>
      <c r="AK138" s="47">
        <v>160296.1</v>
      </c>
      <c r="AL138" s="47">
        <v>160296.1</v>
      </c>
      <c r="AM138" s="31"/>
      <c r="AN138" s="12"/>
      <c r="AO138" s="55">
        <v>160296.1</v>
      </c>
      <c r="AP138" s="47">
        <v>160296.1</v>
      </c>
      <c r="AQ138" s="47">
        <v>160296.1</v>
      </c>
      <c r="AR138" s="47">
        <v>160296.1</v>
      </c>
      <c r="AS138" s="31"/>
      <c r="AT138" s="34"/>
      <c r="AU138" s="55">
        <v>160296.1</v>
      </c>
      <c r="AV138" s="47">
        <v>160296.1</v>
      </c>
      <c r="AW138" s="47">
        <v>160296.1</v>
      </c>
      <c r="AX138" s="31"/>
      <c r="AY138" s="34"/>
      <c r="AZ138" s="55">
        <v>160296.1</v>
      </c>
      <c r="BA138" s="47">
        <v>160296.1</v>
      </c>
      <c r="BB138" s="47">
        <v>160296.1</v>
      </c>
      <c r="BC138" s="47">
        <v>160296.1</v>
      </c>
      <c r="BD138" s="31"/>
      <c r="BE138" s="12"/>
      <c r="BF138" s="55">
        <v>160296.1</v>
      </c>
      <c r="BG138" s="47">
        <v>160296.1</v>
      </c>
      <c r="BH138" s="47">
        <v>160296.1</v>
      </c>
      <c r="BI138" s="31"/>
      <c r="BJ138" s="31"/>
      <c r="BK138" s="55">
        <v>160296.1</v>
      </c>
      <c r="BL138" s="542"/>
      <c r="BM138" s="542"/>
      <c r="BN138" s="51">
        <v>160296.1</v>
      </c>
      <c r="BO138" s="51">
        <v>160296.1</v>
      </c>
      <c r="BP138" s="51">
        <v>160296.1</v>
      </c>
      <c r="BQ138" s="51">
        <v>160296.1</v>
      </c>
      <c r="BR138" s="31"/>
      <c r="BS138" s="53"/>
      <c r="BT138" s="55">
        <v>160296.1</v>
      </c>
      <c r="BU138" s="542"/>
      <c r="BV138" s="542"/>
      <c r="BW138" s="542"/>
      <c r="BX138" s="542"/>
      <c r="BY138" s="542"/>
      <c r="BZ138" s="542"/>
      <c r="CA138" s="31"/>
      <c r="CB138" s="53"/>
      <c r="CC138" s="21"/>
      <c r="CD138" s="112"/>
      <c r="CE138" s="19"/>
    </row>
    <row r="139" spans="1:83" ht="25.5">
      <c r="A139" s="2" t="str">
        <f t="shared" si="2"/>
        <v/>
      </c>
      <c r="C139" s="549" t="s">
        <v>82</v>
      </c>
      <c r="D139" s="555" t="s">
        <v>2014</v>
      </c>
      <c r="E139" s="555" t="s">
        <v>43</v>
      </c>
      <c r="F139" s="555" t="s">
        <v>43</v>
      </c>
      <c r="G139" s="556"/>
      <c r="H139" s="557" t="s">
        <v>199</v>
      </c>
      <c r="I139" s="550"/>
      <c r="J139" s="550"/>
      <c r="K139" s="550"/>
      <c r="L139" s="551"/>
      <c r="M139" s="550"/>
      <c r="N139" s="550"/>
      <c r="O139" s="558"/>
      <c r="P139" s="551"/>
      <c r="Q139" s="550"/>
      <c r="R139" s="559"/>
      <c r="S139" s="561"/>
      <c r="T139" s="560"/>
      <c r="U139" s="558"/>
      <c r="V139" s="558"/>
      <c r="W139" s="543"/>
      <c r="X139" s="543"/>
      <c r="Y139" s="545"/>
      <c r="Z139" s="545"/>
      <c r="AA139" s="542">
        <v>0</v>
      </c>
      <c r="AB139" s="542">
        <v>0</v>
      </c>
      <c r="AC139" s="545"/>
      <c r="AD139" s="545"/>
      <c r="AE139" s="562">
        <v>0</v>
      </c>
      <c r="AF139" s="542">
        <v>0</v>
      </c>
      <c r="AG139" s="545"/>
      <c r="AH139" s="546"/>
      <c r="AI139" s="542">
        <v>0</v>
      </c>
      <c r="AJ139" s="542">
        <v>0</v>
      </c>
      <c r="AK139" s="542">
        <v>0</v>
      </c>
      <c r="AL139" s="542">
        <v>0</v>
      </c>
      <c r="AM139" s="545"/>
      <c r="AN139" s="545"/>
      <c r="AO139" s="562">
        <v>0</v>
      </c>
      <c r="AP139" s="542">
        <v>0</v>
      </c>
      <c r="AQ139" s="542">
        <v>0</v>
      </c>
      <c r="AR139" s="542">
        <v>0</v>
      </c>
      <c r="AS139" s="545"/>
      <c r="AT139" s="546"/>
      <c r="AU139" s="562">
        <v>0</v>
      </c>
      <c r="AV139" s="542">
        <v>0</v>
      </c>
      <c r="AW139" s="542">
        <v>0</v>
      </c>
      <c r="AX139" s="545"/>
      <c r="AY139" s="546"/>
      <c r="AZ139" s="562">
        <v>0</v>
      </c>
      <c r="BA139" s="542">
        <v>0</v>
      </c>
      <c r="BB139" s="542">
        <v>0</v>
      </c>
      <c r="BC139" s="542">
        <v>0</v>
      </c>
      <c r="BD139" s="545"/>
      <c r="BE139" s="545"/>
      <c r="BF139" s="562">
        <v>0</v>
      </c>
      <c r="BG139" s="542">
        <v>0</v>
      </c>
      <c r="BH139" s="542">
        <v>0</v>
      </c>
      <c r="BI139" s="545"/>
      <c r="BJ139" s="545"/>
      <c r="BK139" s="562">
        <v>0</v>
      </c>
      <c r="BL139" s="542"/>
      <c r="BM139" s="542"/>
      <c r="BN139" s="542">
        <v>0</v>
      </c>
      <c r="BO139" s="542">
        <v>0</v>
      </c>
      <c r="BP139" s="542">
        <v>0</v>
      </c>
      <c r="BQ139" s="542">
        <v>0</v>
      </c>
      <c r="BR139" s="545"/>
      <c r="BS139" s="546"/>
      <c r="BT139" s="562">
        <v>0</v>
      </c>
      <c r="BU139" s="542"/>
      <c r="BV139" s="542"/>
      <c r="BW139" s="542"/>
      <c r="BX139" s="542"/>
      <c r="BY139" s="542"/>
      <c r="BZ139" s="542"/>
      <c r="CA139" s="545"/>
      <c r="CB139" s="546"/>
      <c r="CC139" s="553"/>
      <c r="CD139" s="563" t="s">
        <v>186</v>
      </c>
      <c r="CE139" s="19"/>
    </row>
    <row r="140" spans="1:83" s="21" customFormat="1" ht="25.5">
      <c r="A140" s="2" t="str">
        <f t="shared" si="2"/>
        <v/>
      </c>
      <c r="B140" s="311"/>
      <c r="C140" s="549" t="s">
        <v>45</v>
      </c>
      <c r="D140" s="555" t="s">
        <v>2014</v>
      </c>
      <c r="E140" s="555">
        <v>1</v>
      </c>
      <c r="F140" s="555">
        <v>10001</v>
      </c>
      <c r="G140" s="556"/>
      <c r="H140" s="557" t="s">
        <v>197</v>
      </c>
      <c r="I140" s="550"/>
      <c r="J140" s="550"/>
      <c r="K140" s="550"/>
      <c r="L140" s="551"/>
      <c r="M140" s="550"/>
      <c r="N140" s="550"/>
      <c r="O140" s="558"/>
      <c r="P140" s="551"/>
      <c r="Q140" s="550"/>
      <c r="R140" s="559"/>
      <c r="S140" s="561"/>
      <c r="T140" s="560"/>
      <c r="U140" s="558"/>
      <c r="V140" s="558"/>
      <c r="W140" s="543"/>
      <c r="X140" s="543"/>
      <c r="Y140" s="545"/>
      <c r="Z140" s="545"/>
      <c r="AA140" s="542">
        <v>0</v>
      </c>
      <c r="AB140" s="542">
        <v>0</v>
      </c>
      <c r="AC140" s="545"/>
      <c r="AD140" s="545"/>
      <c r="AE140" s="562">
        <v>0</v>
      </c>
      <c r="AF140" s="542">
        <v>0</v>
      </c>
      <c r="AG140" s="545"/>
      <c r="AH140" s="546"/>
      <c r="AI140" s="542">
        <v>0</v>
      </c>
      <c r="AJ140" s="542">
        <v>0</v>
      </c>
      <c r="AK140" s="542">
        <v>0</v>
      </c>
      <c r="AL140" s="542">
        <v>0</v>
      </c>
      <c r="AM140" s="545"/>
      <c r="AN140" s="545"/>
      <c r="AO140" s="562">
        <v>0</v>
      </c>
      <c r="AP140" s="542">
        <v>0</v>
      </c>
      <c r="AQ140" s="542">
        <v>0</v>
      </c>
      <c r="AR140" s="542">
        <v>0</v>
      </c>
      <c r="AS140" s="545"/>
      <c r="AT140" s="546"/>
      <c r="AU140" s="562">
        <v>0</v>
      </c>
      <c r="AV140" s="542">
        <v>0</v>
      </c>
      <c r="AW140" s="542">
        <v>0</v>
      </c>
      <c r="AX140" s="545"/>
      <c r="AY140" s="546"/>
      <c r="AZ140" s="562">
        <v>0</v>
      </c>
      <c r="BA140" s="542">
        <v>0</v>
      </c>
      <c r="BB140" s="542">
        <v>0</v>
      </c>
      <c r="BC140" s="542">
        <v>0</v>
      </c>
      <c r="BD140" s="545"/>
      <c r="BE140" s="545"/>
      <c r="BF140" s="562">
        <v>0</v>
      </c>
      <c r="BG140" s="542">
        <v>0</v>
      </c>
      <c r="BH140" s="542">
        <v>0</v>
      </c>
      <c r="BI140" s="545"/>
      <c r="BJ140" s="545"/>
      <c r="BK140" s="562">
        <v>0</v>
      </c>
      <c r="BL140" s="542"/>
      <c r="BM140" s="542"/>
      <c r="BN140" s="542">
        <v>0</v>
      </c>
      <c r="BO140" s="542">
        <v>0</v>
      </c>
      <c r="BP140" s="542">
        <v>0</v>
      </c>
      <c r="BQ140" s="542">
        <v>0</v>
      </c>
      <c r="BR140" s="545"/>
      <c r="BS140" s="546"/>
      <c r="BT140" s="562">
        <v>0</v>
      </c>
      <c r="BU140" s="542"/>
      <c r="BV140" s="542"/>
      <c r="BW140" s="542"/>
      <c r="BX140" s="542"/>
      <c r="BY140" s="542"/>
      <c r="BZ140" s="542"/>
      <c r="CA140" s="545"/>
      <c r="CB140" s="546"/>
      <c r="CC140" s="553"/>
      <c r="CD140" s="563"/>
      <c r="CE140" s="19"/>
    </row>
    <row r="141" spans="1:83" ht="25.5">
      <c r="A141" s="2" t="str">
        <f t="shared" si="2"/>
        <v/>
      </c>
      <c r="C141" s="549" t="s">
        <v>82</v>
      </c>
      <c r="D141" s="555" t="s">
        <v>2014</v>
      </c>
      <c r="E141" s="555" t="s">
        <v>43</v>
      </c>
      <c r="F141" s="555" t="s">
        <v>43</v>
      </c>
      <c r="G141" s="556"/>
      <c r="H141" s="557" t="s">
        <v>196</v>
      </c>
      <c r="I141" s="550"/>
      <c r="J141" s="550"/>
      <c r="K141" s="550"/>
      <c r="L141" s="551"/>
      <c r="M141" s="550"/>
      <c r="N141" s="550"/>
      <c r="O141" s="558"/>
      <c r="P141" s="551"/>
      <c r="Q141" s="550"/>
      <c r="R141" s="559"/>
      <c r="S141" s="561"/>
      <c r="T141" s="560"/>
      <c r="U141" s="558"/>
      <c r="V141" s="558"/>
      <c r="W141" s="543"/>
      <c r="X141" s="543"/>
      <c r="Y141" s="545"/>
      <c r="Z141" s="545"/>
      <c r="AA141" s="542">
        <v>0</v>
      </c>
      <c r="AB141" s="542">
        <v>0</v>
      </c>
      <c r="AC141" s="545"/>
      <c r="AD141" s="545"/>
      <c r="AE141" s="562">
        <v>0</v>
      </c>
      <c r="AF141" s="542">
        <v>0</v>
      </c>
      <c r="AG141" s="545"/>
      <c r="AH141" s="546"/>
      <c r="AI141" s="542">
        <v>0</v>
      </c>
      <c r="AJ141" s="542">
        <v>0</v>
      </c>
      <c r="AK141" s="542">
        <v>0</v>
      </c>
      <c r="AL141" s="542">
        <v>0</v>
      </c>
      <c r="AM141" s="545"/>
      <c r="AN141" s="545"/>
      <c r="AO141" s="562">
        <v>0</v>
      </c>
      <c r="AP141" s="542">
        <v>0</v>
      </c>
      <c r="AQ141" s="542">
        <v>0</v>
      </c>
      <c r="AR141" s="542">
        <v>0</v>
      </c>
      <c r="AS141" s="545"/>
      <c r="AT141" s="546"/>
      <c r="AU141" s="562">
        <v>0</v>
      </c>
      <c r="AV141" s="542">
        <v>0</v>
      </c>
      <c r="AW141" s="542">
        <v>0</v>
      </c>
      <c r="AX141" s="545"/>
      <c r="AY141" s="546"/>
      <c r="AZ141" s="562">
        <v>0</v>
      </c>
      <c r="BA141" s="542">
        <v>0</v>
      </c>
      <c r="BB141" s="542">
        <v>0</v>
      </c>
      <c r="BC141" s="542">
        <v>0</v>
      </c>
      <c r="BD141" s="545"/>
      <c r="BE141" s="545"/>
      <c r="BF141" s="562">
        <v>0</v>
      </c>
      <c r="BG141" s="542">
        <v>0</v>
      </c>
      <c r="BH141" s="542">
        <v>0</v>
      </c>
      <c r="BI141" s="545"/>
      <c r="BJ141" s="545"/>
      <c r="BK141" s="562">
        <v>0</v>
      </c>
      <c r="BL141" s="542"/>
      <c r="BM141" s="542"/>
      <c r="BN141" s="542">
        <v>0</v>
      </c>
      <c r="BO141" s="542">
        <v>0</v>
      </c>
      <c r="BP141" s="542">
        <v>0</v>
      </c>
      <c r="BQ141" s="542">
        <v>0</v>
      </c>
      <c r="BR141" s="545"/>
      <c r="BS141" s="546"/>
      <c r="BT141" s="562">
        <v>0</v>
      </c>
      <c r="BU141" s="542"/>
      <c r="BV141" s="542"/>
      <c r="BW141" s="542"/>
      <c r="BX141" s="542"/>
      <c r="BY141" s="542"/>
      <c r="BZ141" s="542"/>
      <c r="CA141" s="545"/>
      <c r="CB141" s="546"/>
      <c r="CC141" s="553"/>
      <c r="CD141" s="563" t="s">
        <v>113</v>
      </c>
      <c r="CE141" s="19"/>
    </row>
    <row r="142" spans="1:83" s="21" customFormat="1">
      <c r="A142" s="2" t="str">
        <f t="shared" si="2"/>
        <v/>
      </c>
      <c r="B142" s="311"/>
      <c r="C142" s="549" t="s">
        <v>45</v>
      </c>
      <c r="D142" s="555" t="s">
        <v>2014</v>
      </c>
      <c r="E142" s="555">
        <v>8</v>
      </c>
      <c r="F142" s="555">
        <v>10008</v>
      </c>
      <c r="G142" s="556"/>
      <c r="H142" s="557" t="s">
        <v>194</v>
      </c>
      <c r="I142" s="550"/>
      <c r="J142" s="550"/>
      <c r="K142" s="550"/>
      <c r="L142" s="551"/>
      <c r="M142" s="550"/>
      <c r="N142" s="550"/>
      <c r="O142" s="558"/>
      <c r="P142" s="551"/>
      <c r="Q142" s="550"/>
      <c r="R142" s="559"/>
      <c r="S142" s="561"/>
      <c r="T142" s="560"/>
      <c r="U142" s="558"/>
      <c r="V142" s="558"/>
      <c r="W142" s="543"/>
      <c r="X142" s="543"/>
      <c r="Y142" s="545"/>
      <c r="Z142" s="545"/>
      <c r="AA142" s="542">
        <v>0</v>
      </c>
      <c r="AB142" s="542">
        <v>0</v>
      </c>
      <c r="AC142" s="545"/>
      <c r="AD142" s="545"/>
      <c r="AE142" s="562">
        <v>0</v>
      </c>
      <c r="AF142" s="542">
        <v>0</v>
      </c>
      <c r="AG142" s="545"/>
      <c r="AH142" s="546"/>
      <c r="AI142" s="542">
        <v>0</v>
      </c>
      <c r="AJ142" s="542">
        <v>0</v>
      </c>
      <c r="AK142" s="542">
        <v>0</v>
      </c>
      <c r="AL142" s="542">
        <v>0</v>
      </c>
      <c r="AM142" s="545"/>
      <c r="AN142" s="545"/>
      <c r="AO142" s="562">
        <v>0</v>
      </c>
      <c r="AP142" s="542">
        <v>0</v>
      </c>
      <c r="AQ142" s="542">
        <v>0</v>
      </c>
      <c r="AR142" s="542">
        <v>0</v>
      </c>
      <c r="AS142" s="545"/>
      <c r="AT142" s="546"/>
      <c r="AU142" s="562">
        <v>0</v>
      </c>
      <c r="AV142" s="542">
        <v>0</v>
      </c>
      <c r="AW142" s="542">
        <v>0</v>
      </c>
      <c r="AX142" s="545"/>
      <c r="AY142" s="546"/>
      <c r="AZ142" s="562">
        <v>0</v>
      </c>
      <c r="BA142" s="542">
        <v>0</v>
      </c>
      <c r="BB142" s="542">
        <v>0</v>
      </c>
      <c r="BC142" s="542">
        <v>0</v>
      </c>
      <c r="BD142" s="545"/>
      <c r="BE142" s="545"/>
      <c r="BF142" s="562">
        <v>0</v>
      </c>
      <c r="BG142" s="542">
        <v>0</v>
      </c>
      <c r="BH142" s="542">
        <v>0</v>
      </c>
      <c r="BI142" s="545"/>
      <c r="BJ142" s="545"/>
      <c r="BK142" s="562">
        <v>0</v>
      </c>
      <c r="BL142" s="542"/>
      <c r="BM142" s="542"/>
      <c r="BN142" s="542">
        <v>0</v>
      </c>
      <c r="BO142" s="542">
        <v>0</v>
      </c>
      <c r="BP142" s="542">
        <v>0</v>
      </c>
      <c r="BQ142" s="542">
        <v>0</v>
      </c>
      <c r="BR142" s="545"/>
      <c r="BS142" s="546"/>
      <c r="BT142" s="562">
        <v>0</v>
      </c>
      <c r="BU142" s="542"/>
      <c r="BV142" s="542"/>
      <c r="BW142" s="542"/>
      <c r="BX142" s="542"/>
      <c r="BY142" s="542"/>
      <c r="BZ142" s="542"/>
      <c r="CA142" s="545"/>
      <c r="CB142" s="546"/>
      <c r="CC142" s="553"/>
      <c r="CD142" s="563"/>
      <c r="CE142" s="19"/>
    </row>
    <row r="143" spans="1:83" ht="25.5">
      <c r="A143" s="2" t="str">
        <f t="shared" si="2"/>
        <v/>
      </c>
      <c r="C143" s="549" t="s">
        <v>82</v>
      </c>
      <c r="D143" s="555" t="s">
        <v>2014</v>
      </c>
      <c r="E143" s="555" t="s">
        <v>43</v>
      </c>
      <c r="F143" s="555" t="s">
        <v>43</v>
      </c>
      <c r="G143" s="556"/>
      <c r="H143" s="557" t="s">
        <v>193</v>
      </c>
      <c r="I143" s="550"/>
      <c r="J143" s="550"/>
      <c r="K143" s="550"/>
      <c r="L143" s="551"/>
      <c r="M143" s="550"/>
      <c r="N143" s="550"/>
      <c r="O143" s="558"/>
      <c r="P143" s="551"/>
      <c r="Q143" s="550"/>
      <c r="R143" s="559"/>
      <c r="S143" s="561"/>
      <c r="T143" s="560"/>
      <c r="U143" s="558"/>
      <c r="V143" s="558"/>
      <c r="W143" s="543"/>
      <c r="X143" s="543"/>
      <c r="Y143" s="545"/>
      <c r="Z143" s="545"/>
      <c r="AA143" s="542">
        <v>0</v>
      </c>
      <c r="AB143" s="542">
        <v>0</v>
      </c>
      <c r="AC143" s="545"/>
      <c r="AD143" s="545"/>
      <c r="AE143" s="562">
        <v>0</v>
      </c>
      <c r="AF143" s="542">
        <v>0</v>
      </c>
      <c r="AG143" s="545"/>
      <c r="AH143" s="546"/>
      <c r="AI143" s="542">
        <v>0</v>
      </c>
      <c r="AJ143" s="542">
        <v>0</v>
      </c>
      <c r="AK143" s="542">
        <v>0</v>
      </c>
      <c r="AL143" s="542">
        <v>0</v>
      </c>
      <c r="AM143" s="545"/>
      <c r="AN143" s="545"/>
      <c r="AO143" s="562">
        <v>0</v>
      </c>
      <c r="AP143" s="542">
        <v>0</v>
      </c>
      <c r="AQ143" s="542">
        <v>0</v>
      </c>
      <c r="AR143" s="542">
        <v>0</v>
      </c>
      <c r="AS143" s="545"/>
      <c r="AT143" s="546"/>
      <c r="AU143" s="562">
        <v>0</v>
      </c>
      <c r="AV143" s="542">
        <v>0</v>
      </c>
      <c r="AW143" s="542">
        <v>0</v>
      </c>
      <c r="AX143" s="545"/>
      <c r="AY143" s="546"/>
      <c r="AZ143" s="562">
        <v>0</v>
      </c>
      <c r="BA143" s="542">
        <v>0</v>
      </c>
      <c r="BB143" s="542">
        <v>0</v>
      </c>
      <c r="BC143" s="542">
        <v>0</v>
      </c>
      <c r="BD143" s="545"/>
      <c r="BE143" s="545"/>
      <c r="BF143" s="562">
        <v>0</v>
      </c>
      <c r="BG143" s="542">
        <v>0</v>
      </c>
      <c r="BH143" s="542">
        <v>0</v>
      </c>
      <c r="BI143" s="545"/>
      <c r="BJ143" s="545"/>
      <c r="BK143" s="562">
        <v>0</v>
      </c>
      <c r="BL143" s="542"/>
      <c r="BM143" s="542"/>
      <c r="BN143" s="542">
        <v>0</v>
      </c>
      <c r="BO143" s="542">
        <v>0</v>
      </c>
      <c r="BP143" s="542">
        <v>0</v>
      </c>
      <c r="BQ143" s="542">
        <v>0</v>
      </c>
      <c r="BR143" s="545"/>
      <c r="BS143" s="546"/>
      <c r="BT143" s="562">
        <v>0</v>
      </c>
      <c r="BU143" s="542"/>
      <c r="BV143" s="542"/>
      <c r="BW143" s="542"/>
      <c r="BX143" s="542"/>
      <c r="BY143" s="542"/>
      <c r="BZ143" s="542"/>
      <c r="CA143" s="545"/>
      <c r="CB143" s="546"/>
      <c r="CC143" s="553"/>
      <c r="CD143" s="563" t="s">
        <v>113</v>
      </c>
      <c r="CE143" s="19"/>
    </row>
    <row r="144" spans="1:83" s="21" customFormat="1" ht="51">
      <c r="A144" s="2" t="str">
        <f t="shared" si="2"/>
        <v/>
      </c>
      <c r="B144" s="311"/>
      <c r="C144" s="549" t="s">
        <v>45</v>
      </c>
      <c r="D144" s="555" t="s">
        <v>2014</v>
      </c>
      <c r="E144" s="555">
        <v>291</v>
      </c>
      <c r="F144" s="555">
        <v>10377</v>
      </c>
      <c r="G144" s="556"/>
      <c r="H144" s="557" t="s">
        <v>191</v>
      </c>
      <c r="I144" s="550"/>
      <c r="J144" s="550"/>
      <c r="K144" s="550"/>
      <c r="L144" s="551"/>
      <c r="M144" s="550"/>
      <c r="N144" s="550"/>
      <c r="O144" s="558"/>
      <c r="P144" s="551"/>
      <c r="Q144" s="550"/>
      <c r="R144" s="559"/>
      <c r="S144" s="561"/>
      <c r="T144" s="560"/>
      <c r="U144" s="558"/>
      <c r="V144" s="558"/>
      <c r="W144" s="543"/>
      <c r="X144" s="543"/>
      <c r="Y144" s="545"/>
      <c r="Z144" s="545"/>
      <c r="AA144" s="542">
        <v>0</v>
      </c>
      <c r="AB144" s="542">
        <v>0</v>
      </c>
      <c r="AC144" s="545"/>
      <c r="AD144" s="545"/>
      <c r="AE144" s="562">
        <v>0</v>
      </c>
      <c r="AF144" s="542">
        <v>0</v>
      </c>
      <c r="AG144" s="545"/>
      <c r="AH144" s="546"/>
      <c r="AI144" s="542">
        <v>0</v>
      </c>
      <c r="AJ144" s="542">
        <v>0</v>
      </c>
      <c r="AK144" s="542">
        <v>0</v>
      </c>
      <c r="AL144" s="542">
        <v>0</v>
      </c>
      <c r="AM144" s="545"/>
      <c r="AN144" s="545"/>
      <c r="AO144" s="562">
        <v>0</v>
      </c>
      <c r="AP144" s="542">
        <v>0</v>
      </c>
      <c r="AQ144" s="542">
        <v>0</v>
      </c>
      <c r="AR144" s="542">
        <v>0</v>
      </c>
      <c r="AS144" s="545"/>
      <c r="AT144" s="546"/>
      <c r="AU144" s="562">
        <v>0</v>
      </c>
      <c r="AV144" s="542">
        <v>0</v>
      </c>
      <c r="AW144" s="542">
        <v>0</v>
      </c>
      <c r="AX144" s="545"/>
      <c r="AY144" s="546"/>
      <c r="AZ144" s="562">
        <v>0</v>
      </c>
      <c r="BA144" s="542">
        <v>0</v>
      </c>
      <c r="BB144" s="542">
        <v>0</v>
      </c>
      <c r="BC144" s="542">
        <v>0</v>
      </c>
      <c r="BD144" s="545"/>
      <c r="BE144" s="545"/>
      <c r="BF144" s="562">
        <v>0</v>
      </c>
      <c r="BG144" s="542">
        <v>0</v>
      </c>
      <c r="BH144" s="542">
        <v>0</v>
      </c>
      <c r="BI144" s="545"/>
      <c r="BJ144" s="545"/>
      <c r="BK144" s="562">
        <v>0</v>
      </c>
      <c r="BL144" s="542"/>
      <c r="BM144" s="542"/>
      <c r="BN144" s="542">
        <v>0</v>
      </c>
      <c r="BO144" s="542">
        <v>0</v>
      </c>
      <c r="BP144" s="542">
        <v>0</v>
      </c>
      <c r="BQ144" s="542">
        <v>0</v>
      </c>
      <c r="BR144" s="545"/>
      <c r="BS144" s="546"/>
      <c r="BT144" s="562">
        <v>0</v>
      </c>
      <c r="BU144" s="542"/>
      <c r="BV144" s="542"/>
      <c r="BW144" s="542"/>
      <c r="BX144" s="542"/>
      <c r="BY144" s="542"/>
      <c r="BZ144" s="542"/>
      <c r="CA144" s="545"/>
      <c r="CB144" s="546"/>
      <c r="CC144" s="553"/>
      <c r="CD144" s="563"/>
      <c r="CE144" s="19"/>
    </row>
    <row r="145" spans="1:83" ht="25.5">
      <c r="A145" s="2" t="str">
        <f t="shared" si="2"/>
        <v/>
      </c>
      <c r="C145" s="549" t="s">
        <v>82</v>
      </c>
      <c r="D145" s="555" t="s">
        <v>2014</v>
      </c>
      <c r="E145" s="555" t="s">
        <v>43</v>
      </c>
      <c r="F145" s="555" t="s">
        <v>43</v>
      </c>
      <c r="G145" s="556"/>
      <c r="H145" s="557" t="s">
        <v>190</v>
      </c>
      <c r="I145" s="550"/>
      <c r="J145" s="550"/>
      <c r="K145" s="550"/>
      <c r="L145" s="551"/>
      <c r="M145" s="550"/>
      <c r="N145" s="550"/>
      <c r="O145" s="558"/>
      <c r="P145" s="551"/>
      <c r="Q145" s="550"/>
      <c r="R145" s="559"/>
      <c r="S145" s="561"/>
      <c r="T145" s="560"/>
      <c r="U145" s="558"/>
      <c r="V145" s="558"/>
      <c r="W145" s="543"/>
      <c r="X145" s="543"/>
      <c r="Y145" s="545"/>
      <c r="Z145" s="545"/>
      <c r="AA145" s="542">
        <v>0</v>
      </c>
      <c r="AB145" s="542">
        <v>0</v>
      </c>
      <c r="AC145" s="545"/>
      <c r="AD145" s="545"/>
      <c r="AE145" s="562">
        <v>0</v>
      </c>
      <c r="AF145" s="542">
        <v>0</v>
      </c>
      <c r="AG145" s="545"/>
      <c r="AH145" s="546"/>
      <c r="AI145" s="542">
        <v>0</v>
      </c>
      <c r="AJ145" s="542">
        <v>0</v>
      </c>
      <c r="AK145" s="542">
        <v>0</v>
      </c>
      <c r="AL145" s="542">
        <v>0</v>
      </c>
      <c r="AM145" s="545"/>
      <c r="AN145" s="545"/>
      <c r="AO145" s="562">
        <v>0</v>
      </c>
      <c r="AP145" s="542">
        <v>0</v>
      </c>
      <c r="AQ145" s="542">
        <v>0</v>
      </c>
      <c r="AR145" s="542">
        <v>0</v>
      </c>
      <c r="AS145" s="545"/>
      <c r="AT145" s="546"/>
      <c r="AU145" s="562">
        <v>0</v>
      </c>
      <c r="AV145" s="542">
        <v>0</v>
      </c>
      <c r="AW145" s="542">
        <v>0</v>
      </c>
      <c r="AX145" s="545"/>
      <c r="AY145" s="546"/>
      <c r="AZ145" s="562">
        <v>0</v>
      </c>
      <c r="BA145" s="542">
        <v>0</v>
      </c>
      <c r="BB145" s="542">
        <v>0</v>
      </c>
      <c r="BC145" s="542">
        <v>0</v>
      </c>
      <c r="BD145" s="545"/>
      <c r="BE145" s="545"/>
      <c r="BF145" s="562">
        <v>0</v>
      </c>
      <c r="BG145" s="542">
        <v>0</v>
      </c>
      <c r="BH145" s="542">
        <v>0</v>
      </c>
      <c r="BI145" s="545"/>
      <c r="BJ145" s="545"/>
      <c r="BK145" s="562">
        <v>0</v>
      </c>
      <c r="BL145" s="542"/>
      <c r="BM145" s="542"/>
      <c r="BN145" s="542">
        <v>0</v>
      </c>
      <c r="BO145" s="542">
        <v>0</v>
      </c>
      <c r="BP145" s="542">
        <v>0</v>
      </c>
      <c r="BQ145" s="542">
        <v>0</v>
      </c>
      <c r="BR145" s="545"/>
      <c r="BS145" s="546"/>
      <c r="BT145" s="562">
        <v>0</v>
      </c>
      <c r="BU145" s="542"/>
      <c r="BV145" s="542"/>
      <c r="BW145" s="542"/>
      <c r="BX145" s="542"/>
      <c r="BY145" s="542"/>
      <c r="BZ145" s="542"/>
      <c r="CA145" s="545"/>
      <c r="CB145" s="546"/>
      <c r="CC145" s="553"/>
      <c r="CD145" s="563" t="s">
        <v>186</v>
      </c>
      <c r="CE145" s="19"/>
    </row>
    <row r="146" spans="1:83" s="21" customFormat="1" ht="38.25">
      <c r="A146" s="2" t="str">
        <f t="shared" si="2"/>
        <v/>
      </c>
      <c r="B146" s="311"/>
      <c r="C146" s="549" t="s">
        <v>45</v>
      </c>
      <c r="D146" s="555" t="s">
        <v>2014</v>
      </c>
      <c r="E146" s="555">
        <v>346</v>
      </c>
      <c r="F146" s="555">
        <v>10443</v>
      </c>
      <c r="G146" s="556"/>
      <c r="H146" s="557" t="s">
        <v>188</v>
      </c>
      <c r="I146" s="550"/>
      <c r="J146" s="550"/>
      <c r="K146" s="550"/>
      <c r="L146" s="551"/>
      <c r="M146" s="550"/>
      <c r="N146" s="550"/>
      <c r="O146" s="558"/>
      <c r="P146" s="551"/>
      <c r="Q146" s="550"/>
      <c r="R146" s="559"/>
      <c r="S146" s="561"/>
      <c r="T146" s="560"/>
      <c r="U146" s="558"/>
      <c r="V146" s="558"/>
      <c r="W146" s="543"/>
      <c r="X146" s="543"/>
      <c r="Y146" s="545"/>
      <c r="Z146" s="545"/>
      <c r="AA146" s="542">
        <v>0</v>
      </c>
      <c r="AB146" s="542">
        <v>0</v>
      </c>
      <c r="AC146" s="545"/>
      <c r="AD146" s="545"/>
      <c r="AE146" s="562">
        <v>0</v>
      </c>
      <c r="AF146" s="542">
        <v>0</v>
      </c>
      <c r="AG146" s="545"/>
      <c r="AH146" s="546"/>
      <c r="AI146" s="542">
        <v>0</v>
      </c>
      <c r="AJ146" s="542">
        <v>0</v>
      </c>
      <c r="AK146" s="542">
        <v>0</v>
      </c>
      <c r="AL146" s="542">
        <v>0</v>
      </c>
      <c r="AM146" s="545"/>
      <c r="AN146" s="545"/>
      <c r="AO146" s="562">
        <v>0</v>
      </c>
      <c r="AP146" s="542">
        <v>0</v>
      </c>
      <c r="AQ146" s="542">
        <v>0</v>
      </c>
      <c r="AR146" s="542">
        <v>0</v>
      </c>
      <c r="AS146" s="545"/>
      <c r="AT146" s="546"/>
      <c r="AU146" s="562">
        <v>0</v>
      </c>
      <c r="AV146" s="542">
        <v>0</v>
      </c>
      <c r="AW146" s="542">
        <v>0</v>
      </c>
      <c r="AX146" s="545"/>
      <c r="AY146" s="546"/>
      <c r="AZ146" s="562">
        <v>0</v>
      </c>
      <c r="BA146" s="542">
        <v>0</v>
      </c>
      <c r="BB146" s="542">
        <v>0</v>
      </c>
      <c r="BC146" s="542">
        <v>0</v>
      </c>
      <c r="BD146" s="545"/>
      <c r="BE146" s="545"/>
      <c r="BF146" s="562">
        <v>0</v>
      </c>
      <c r="BG146" s="542">
        <v>0</v>
      </c>
      <c r="BH146" s="542">
        <v>0</v>
      </c>
      <c r="BI146" s="545"/>
      <c r="BJ146" s="545"/>
      <c r="BK146" s="562">
        <v>0</v>
      </c>
      <c r="BL146" s="542"/>
      <c r="BM146" s="542"/>
      <c r="BN146" s="542">
        <v>0</v>
      </c>
      <c r="BO146" s="542">
        <v>0</v>
      </c>
      <c r="BP146" s="542">
        <v>0</v>
      </c>
      <c r="BQ146" s="542">
        <v>0</v>
      </c>
      <c r="BR146" s="545"/>
      <c r="BS146" s="546"/>
      <c r="BT146" s="562">
        <v>0</v>
      </c>
      <c r="BU146" s="542"/>
      <c r="BV146" s="542"/>
      <c r="BW146" s="542"/>
      <c r="BX146" s="542"/>
      <c r="BY146" s="542"/>
      <c r="BZ146" s="542"/>
      <c r="CA146" s="545"/>
      <c r="CB146" s="546"/>
      <c r="CC146" s="553"/>
      <c r="CD146" s="563"/>
      <c r="CE146" s="19"/>
    </row>
    <row r="147" spans="1:83" ht="25.5">
      <c r="A147" s="2" t="str">
        <f t="shared" si="2"/>
        <v/>
      </c>
      <c r="C147" s="549" t="s">
        <v>82</v>
      </c>
      <c r="D147" s="555" t="s">
        <v>2014</v>
      </c>
      <c r="E147" s="555" t="s">
        <v>43</v>
      </c>
      <c r="F147" s="555" t="s">
        <v>43</v>
      </c>
      <c r="G147" s="556"/>
      <c r="H147" s="557" t="s">
        <v>187</v>
      </c>
      <c r="I147" s="550"/>
      <c r="J147" s="550"/>
      <c r="K147" s="550"/>
      <c r="L147" s="551"/>
      <c r="M147" s="550"/>
      <c r="N147" s="550"/>
      <c r="O147" s="558"/>
      <c r="P147" s="551"/>
      <c r="Q147" s="550"/>
      <c r="R147" s="559"/>
      <c r="S147" s="561"/>
      <c r="T147" s="560"/>
      <c r="U147" s="558"/>
      <c r="V147" s="558"/>
      <c r="W147" s="543"/>
      <c r="X147" s="543"/>
      <c r="Y147" s="545"/>
      <c r="Z147" s="545"/>
      <c r="AA147" s="542">
        <v>0</v>
      </c>
      <c r="AB147" s="542">
        <v>0</v>
      </c>
      <c r="AC147" s="545"/>
      <c r="AD147" s="545"/>
      <c r="AE147" s="562">
        <v>0</v>
      </c>
      <c r="AF147" s="542">
        <v>0</v>
      </c>
      <c r="AG147" s="545"/>
      <c r="AH147" s="546"/>
      <c r="AI147" s="542">
        <v>0</v>
      </c>
      <c r="AJ147" s="542">
        <v>0</v>
      </c>
      <c r="AK147" s="542">
        <v>0</v>
      </c>
      <c r="AL147" s="542">
        <v>0</v>
      </c>
      <c r="AM147" s="545"/>
      <c r="AN147" s="545"/>
      <c r="AO147" s="562">
        <v>0</v>
      </c>
      <c r="AP147" s="542">
        <v>0</v>
      </c>
      <c r="AQ147" s="542">
        <v>0</v>
      </c>
      <c r="AR147" s="542">
        <v>0</v>
      </c>
      <c r="AS147" s="545"/>
      <c r="AT147" s="546"/>
      <c r="AU147" s="562">
        <v>0</v>
      </c>
      <c r="AV147" s="542">
        <v>0</v>
      </c>
      <c r="AW147" s="542">
        <v>0</v>
      </c>
      <c r="AX147" s="545"/>
      <c r="AY147" s="546"/>
      <c r="AZ147" s="562">
        <v>0</v>
      </c>
      <c r="BA147" s="542">
        <v>0</v>
      </c>
      <c r="BB147" s="542">
        <v>0</v>
      </c>
      <c r="BC147" s="542">
        <v>0</v>
      </c>
      <c r="BD147" s="545"/>
      <c r="BE147" s="545"/>
      <c r="BF147" s="562">
        <v>0</v>
      </c>
      <c r="BG147" s="542">
        <v>0</v>
      </c>
      <c r="BH147" s="542">
        <v>0</v>
      </c>
      <c r="BI147" s="545"/>
      <c r="BJ147" s="545"/>
      <c r="BK147" s="562">
        <v>0</v>
      </c>
      <c r="BL147" s="542"/>
      <c r="BM147" s="542"/>
      <c r="BN147" s="542">
        <v>0</v>
      </c>
      <c r="BO147" s="542">
        <v>0</v>
      </c>
      <c r="BP147" s="542">
        <v>0</v>
      </c>
      <c r="BQ147" s="542">
        <v>0</v>
      </c>
      <c r="BR147" s="545"/>
      <c r="BS147" s="546"/>
      <c r="BT147" s="562">
        <v>0</v>
      </c>
      <c r="BU147" s="542"/>
      <c r="BV147" s="542"/>
      <c r="BW147" s="542"/>
      <c r="BX147" s="542"/>
      <c r="BY147" s="542"/>
      <c r="BZ147" s="542"/>
      <c r="CA147" s="545"/>
      <c r="CB147" s="546"/>
      <c r="CC147" s="553"/>
      <c r="CD147" s="563" t="s">
        <v>186</v>
      </c>
      <c r="CE147" s="19"/>
    </row>
    <row r="148" spans="1:83" s="21" customFormat="1" ht="38.25">
      <c r="A148" s="2" t="str">
        <f t="shared" si="2"/>
        <v/>
      </c>
      <c r="B148" s="311"/>
      <c r="C148" s="549" t="s">
        <v>45</v>
      </c>
      <c r="D148" s="555" t="s">
        <v>2014</v>
      </c>
      <c r="E148" s="555">
        <v>343</v>
      </c>
      <c r="F148" s="555">
        <v>10440</v>
      </c>
      <c r="G148" s="556"/>
      <c r="H148" s="557" t="s">
        <v>184</v>
      </c>
      <c r="I148" s="550"/>
      <c r="J148" s="550"/>
      <c r="K148" s="550"/>
      <c r="L148" s="551"/>
      <c r="M148" s="550"/>
      <c r="N148" s="550"/>
      <c r="O148" s="558"/>
      <c r="P148" s="551"/>
      <c r="Q148" s="550"/>
      <c r="R148" s="559"/>
      <c r="S148" s="561"/>
      <c r="T148" s="560"/>
      <c r="U148" s="558"/>
      <c r="V148" s="558"/>
      <c r="W148" s="543"/>
      <c r="X148" s="543"/>
      <c r="Y148" s="545"/>
      <c r="Z148" s="545"/>
      <c r="AA148" s="542">
        <v>0</v>
      </c>
      <c r="AB148" s="542">
        <v>0</v>
      </c>
      <c r="AC148" s="545"/>
      <c r="AD148" s="545"/>
      <c r="AE148" s="562">
        <v>0</v>
      </c>
      <c r="AF148" s="542">
        <v>0</v>
      </c>
      <c r="AG148" s="545"/>
      <c r="AH148" s="546"/>
      <c r="AI148" s="542">
        <v>0</v>
      </c>
      <c r="AJ148" s="542">
        <v>0</v>
      </c>
      <c r="AK148" s="542">
        <v>0</v>
      </c>
      <c r="AL148" s="542">
        <v>0</v>
      </c>
      <c r="AM148" s="545"/>
      <c r="AN148" s="545"/>
      <c r="AO148" s="562">
        <v>0</v>
      </c>
      <c r="AP148" s="542">
        <v>0</v>
      </c>
      <c r="AQ148" s="542">
        <v>0</v>
      </c>
      <c r="AR148" s="542">
        <v>0</v>
      </c>
      <c r="AS148" s="545"/>
      <c r="AT148" s="546"/>
      <c r="AU148" s="562">
        <v>0</v>
      </c>
      <c r="AV148" s="542">
        <v>0</v>
      </c>
      <c r="AW148" s="542">
        <v>0</v>
      </c>
      <c r="AX148" s="545"/>
      <c r="AY148" s="546"/>
      <c r="AZ148" s="562">
        <v>0</v>
      </c>
      <c r="BA148" s="542">
        <v>0</v>
      </c>
      <c r="BB148" s="542">
        <v>0</v>
      </c>
      <c r="BC148" s="542">
        <v>0</v>
      </c>
      <c r="BD148" s="545"/>
      <c r="BE148" s="545"/>
      <c r="BF148" s="562">
        <v>0</v>
      </c>
      <c r="BG148" s="542">
        <v>0</v>
      </c>
      <c r="BH148" s="542">
        <v>0</v>
      </c>
      <c r="BI148" s="545"/>
      <c r="BJ148" s="545"/>
      <c r="BK148" s="562">
        <v>0</v>
      </c>
      <c r="BL148" s="542"/>
      <c r="BM148" s="542"/>
      <c r="BN148" s="542">
        <v>0</v>
      </c>
      <c r="BO148" s="542">
        <v>0</v>
      </c>
      <c r="BP148" s="542">
        <v>0</v>
      </c>
      <c r="BQ148" s="542">
        <v>0</v>
      </c>
      <c r="BR148" s="545"/>
      <c r="BS148" s="546"/>
      <c r="BT148" s="562">
        <v>0</v>
      </c>
      <c r="BU148" s="542"/>
      <c r="BV148" s="542"/>
      <c r="BW148" s="542"/>
      <c r="BX148" s="542"/>
      <c r="BY148" s="542"/>
      <c r="BZ148" s="542"/>
      <c r="CA148" s="545"/>
      <c r="CB148" s="546"/>
      <c r="CC148" s="553"/>
      <c r="CD148" s="563"/>
      <c r="CE148" s="19"/>
    </row>
    <row r="149" spans="1:83" ht="25.5">
      <c r="A149" s="2" t="str">
        <f t="shared" si="2"/>
        <v/>
      </c>
      <c r="C149" s="549" t="s">
        <v>82</v>
      </c>
      <c r="D149" s="555" t="s">
        <v>2014</v>
      </c>
      <c r="E149" s="555" t="s">
        <v>43</v>
      </c>
      <c r="F149" s="555" t="s">
        <v>43</v>
      </c>
      <c r="G149" s="556"/>
      <c r="H149" s="557" t="s">
        <v>183</v>
      </c>
      <c r="I149" s="550"/>
      <c r="J149" s="550"/>
      <c r="K149" s="550"/>
      <c r="L149" s="551"/>
      <c r="M149" s="550"/>
      <c r="N149" s="550"/>
      <c r="O149" s="558"/>
      <c r="P149" s="551"/>
      <c r="Q149" s="550"/>
      <c r="R149" s="559"/>
      <c r="S149" s="561"/>
      <c r="T149" s="560"/>
      <c r="U149" s="558"/>
      <c r="V149" s="558"/>
      <c r="W149" s="543"/>
      <c r="X149" s="543"/>
      <c r="Y149" s="545"/>
      <c r="Z149" s="545"/>
      <c r="AA149" s="542">
        <v>0</v>
      </c>
      <c r="AB149" s="542">
        <v>0</v>
      </c>
      <c r="AC149" s="545"/>
      <c r="AD149" s="545"/>
      <c r="AE149" s="562">
        <v>0</v>
      </c>
      <c r="AF149" s="542">
        <v>0</v>
      </c>
      <c r="AG149" s="545"/>
      <c r="AH149" s="546"/>
      <c r="AI149" s="542">
        <v>0</v>
      </c>
      <c r="AJ149" s="542">
        <v>0</v>
      </c>
      <c r="AK149" s="542">
        <v>0</v>
      </c>
      <c r="AL149" s="542">
        <v>0</v>
      </c>
      <c r="AM149" s="545"/>
      <c r="AN149" s="545"/>
      <c r="AO149" s="562">
        <v>0</v>
      </c>
      <c r="AP149" s="542">
        <v>0</v>
      </c>
      <c r="AQ149" s="542">
        <v>0</v>
      </c>
      <c r="AR149" s="542">
        <v>0</v>
      </c>
      <c r="AS149" s="545"/>
      <c r="AT149" s="546"/>
      <c r="AU149" s="562">
        <v>0</v>
      </c>
      <c r="AV149" s="542">
        <v>0</v>
      </c>
      <c r="AW149" s="542">
        <v>0</v>
      </c>
      <c r="AX149" s="545"/>
      <c r="AY149" s="546"/>
      <c r="AZ149" s="562">
        <v>0</v>
      </c>
      <c r="BA149" s="542">
        <v>0</v>
      </c>
      <c r="BB149" s="542">
        <v>0</v>
      </c>
      <c r="BC149" s="542">
        <v>0</v>
      </c>
      <c r="BD149" s="545"/>
      <c r="BE149" s="545"/>
      <c r="BF149" s="562">
        <v>0</v>
      </c>
      <c r="BG149" s="542">
        <v>0</v>
      </c>
      <c r="BH149" s="542">
        <v>0</v>
      </c>
      <c r="BI149" s="545"/>
      <c r="BJ149" s="545"/>
      <c r="BK149" s="562">
        <v>0</v>
      </c>
      <c r="BL149" s="542"/>
      <c r="BM149" s="542"/>
      <c r="BN149" s="542">
        <v>0</v>
      </c>
      <c r="BO149" s="542">
        <v>0</v>
      </c>
      <c r="BP149" s="542">
        <v>0</v>
      </c>
      <c r="BQ149" s="542">
        <v>0</v>
      </c>
      <c r="BR149" s="545"/>
      <c r="BS149" s="546"/>
      <c r="BT149" s="562">
        <v>0</v>
      </c>
      <c r="BU149" s="542"/>
      <c r="BV149" s="542"/>
      <c r="BW149" s="542"/>
      <c r="BX149" s="542"/>
      <c r="BY149" s="542"/>
      <c r="BZ149" s="542"/>
      <c r="CA149" s="545"/>
      <c r="CB149" s="546"/>
      <c r="CC149" s="553"/>
      <c r="CD149" s="563" t="s">
        <v>113</v>
      </c>
      <c r="CE149" s="19"/>
    </row>
    <row r="150" spans="1:83" s="21" customFormat="1" ht="25.5">
      <c r="A150" s="2" t="str">
        <f t="shared" si="2"/>
        <v/>
      </c>
      <c r="B150" s="311"/>
      <c r="C150" s="549" t="s">
        <v>45</v>
      </c>
      <c r="D150" s="555" t="s">
        <v>2014</v>
      </c>
      <c r="E150" s="555">
        <v>449</v>
      </c>
      <c r="F150" s="555">
        <v>10581</v>
      </c>
      <c r="G150" s="556"/>
      <c r="H150" s="557" t="s">
        <v>181</v>
      </c>
      <c r="I150" s="550"/>
      <c r="J150" s="550"/>
      <c r="K150" s="550"/>
      <c r="L150" s="551"/>
      <c r="M150" s="550"/>
      <c r="N150" s="550"/>
      <c r="O150" s="558"/>
      <c r="P150" s="551"/>
      <c r="Q150" s="550"/>
      <c r="R150" s="559"/>
      <c r="S150" s="561"/>
      <c r="T150" s="560"/>
      <c r="U150" s="558"/>
      <c r="V150" s="558"/>
      <c r="W150" s="543"/>
      <c r="X150" s="543"/>
      <c r="Y150" s="545"/>
      <c r="Z150" s="545"/>
      <c r="AA150" s="542">
        <v>0</v>
      </c>
      <c r="AB150" s="542">
        <v>0</v>
      </c>
      <c r="AC150" s="545"/>
      <c r="AD150" s="545"/>
      <c r="AE150" s="562">
        <v>0</v>
      </c>
      <c r="AF150" s="542">
        <v>0</v>
      </c>
      <c r="AG150" s="545"/>
      <c r="AH150" s="546"/>
      <c r="AI150" s="542">
        <v>0</v>
      </c>
      <c r="AJ150" s="542">
        <v>0</v>
      </c>
      <c r="AK150" s="542">
        <v>0</v>
      </c>
      <c r="AL150" s="542">
        <v>0</v>
      </c>
      <c r="AM150" s="545"/>
      <c r="AN150" s="545"/>
      <c r="AO150" s="562">
        <v>0</v>
      </c>
      <c r="AP150" s="542">
        <v>0</v>
      </c>
      <c r="AQ150" s="542">
        <v>0</v>
      </c>
      <c r="AR150" s="542">
        <v>0</v>
      </c>
      <c r="AS150" s="545"/>
      <c r="AT150" s="546"/>
      <c r="AU150" s="562">
        <v>0</v>
      </c>
      <c r="AV150" s="542">
        <v>0</v>
      </c>
      <c r="AW150" s="542">
        <v>0</v>
      </c>
      <c r="AX150" s="545"/>
      <c r="AY150" s="546"/>
      <c r="AZ150" s="562">
        <v>0</v>
      </c>
      <c r="BA150" s="542">
        <v>0</v>
      </c>
      <c r="BB150" s="542">
        <v>0</v>
      </c>
      <c r="BC150" s="542">
        <v>0</v>
      </c>
      <c r="BD150" s="545"/>
      <c r="BE150" s="545"/>
      <c r="BF150" s="562">
        <v>0</v>
      </c>
      <c r="BG150" s="542">
        <v>0</v>
      </c>
      <c r="BH150" s="542">
        <v>0</v>
      </c>
      <c r="BI150" s="545"/>
      <c r="BJ150" s="545"/>
      <c r="BK150" s="562">
        <v>0</v>
      </c>
      <c r="BL150" s="542"/>
      <c r="BM150" s="542"/>
      <c r="BN150" s="542">
        <v>0</v>
      </c>
      <c r="BO150" s="542">
        <v>0</v>
      </c>
      <c r="BP150" s="542">
        <v>0</v>
      </c>
      <c r="BQ150" s="542">
        <v>0</v>
      </c>
      <c r="BR150" s="545"/>
      <c r="BS150" s="546"/>
      <c r="BT150" s="562">
        <v>0</v>
      </c>
      <c r="BU150" s="542"/>
      <c r="BV150" s="542"/>
      <c r="BW150" s="542"/>
      <c r="BX150" s="542"/>
      <c r="BY150" s="542"/>
      <c r="BZ150" s="542"/>
      <c r="CA150" s="545"/>
      <c r="CB150" s="546"/>
      <c r="CC150" s="553"/>
      <c r="CD150" s="563"/>
      <c r="CE150" s="19"/>
    </row>
    <row r="151" spans="1:83" ht="25.5">
      <c r="A151" s="2" t="str">
        <f t="shared" si="2"/>
        <v/>
      </c>
      <c r="C151" s="549" t="s">
        <v>82</v>
      </c>
      <c r="D151" s="555" t="s">
        <v>2014</v>
      </c>
      <c r="E151" s="555" t="s">
        <v>43</v>
      </c>
      <c r="F151" s="555" t="s">
        <v>43</v>
      </c>
      <c r="G151" s="556"/>
      <c r="H151" s="557" t="s">
        <v>180</v>
      </c>
      <c r="I151" s="550"/>
      <c r="J151" s="550"/>
      <c r="K151" s="550"/>
      <c r="L151" s="551"/>
      <c r="M151" s="550"/>
      <c r="N151" s="550"/>
      <c r="O151" s="558"/>
      <c r="P151" s="551"/>
      <c r="Q151" s="550"/>
      <c r="R151" s="559"/>
      <c r="S151" s="561"/>
      <c r="T151" s="560"/>
      <c r="U151" s="558"/>
      <c r="V151" s="558"/>
      <c r="W151" s="543"/>
      <c r="X151" s="543"/>
      <c r="Y151" s="545"/>
      <c r="Z151" s="545"/>
      <c r="AA151" s="542">
        <v>0</v>
      </c>
      <c r="AB151" s="542">
        <v>0</v>
      </c>
      <c r="AC151" s="545"/>
      <c r="AD151" s="545"/>
      <c r="AE151" s="562">
        <v>0</v>
      </c>
      <c r="AF151" s="542">
        <v>0</v>
      </c>
      <c r="AG151" s="545"/>
      <c r="AH151" s="546"/>
      <c r="AI151" s="542">
        <v>0</v>
      </c>
      <c r="AJ151" s="542">
        <v>0</v>
      </c>
      <c r="AK151" s="542">
        <v>0</v>
      </c>
      <c r="AL151" s="542">
        <v>0</v>
      </c>
      <c r="AM151" s="545"/>
      <c r="AN151" s="545"/>
      <c r="AO151" s="562">
        <v>0</v>
      </c>
      <c r="AP151" s="542">
        <v>0</v>
      </c>
      <c r="AQ151" s="542">
        <v>0</v>
      </c>
      <c r="AR151" s="542">
        <v>0</v>
      </c>
      <c r="AS151" s="545"/>
      <c r="AT151" s="546"/>
      <c r="AU151" s="562">
        <v>0</v>
      </c>
      <c r="AV151" s="542">
        <v>0</v>
      </c>
      <c r="AW151" s="542">
        <v>0</v>
      </c>
      <c r="AX151" s="545"/>
      <c r="AY151" s="546"/>
      <c r="AZ151" s="562">
        <v>0</v>
      </c>
      <c r="BA151" s="542">
        <v>0</v>
      </c>
      <c r="BB151" s="542">
        <v>0</v>
      </c>
      <c r="BC151" s="542">
        <v>0</v>
      </c>
      <c r="BD151" s="545"/>
      <c r="BE151" s="545"/>
      <c r="BF151" s="562">
        <v>0</v>
      </c>
      <c r="BG151" s="542">
        <v>0</v>
      </c>
      <c r="BH151" s="542">
        <v>0</v>
      </c>
      <c r="BI151" s="545"/>
      <c r="BJ151" s="545"/>
      <c r="BK151" s="562">
        <v>0</v>
      </c>
      <c r="BL151" s="542"/>
      <c r="BM151" s="542"/>
      <c r="BN151" s="542">
        <v>0</v>
      </c>
      <c r="BO151" s="542">
        <v>0</v>
      </c>
      <c r="BP151" s="542">
        <v>0</v>
      </c>
      <c r="BQ151" s="542">
        <v>0</v>
      </c>
      <c r="BR151" s="545"/>
      <c r="BS151" s="546"/>
      <c r="BT151" s="562">
        <v>0</v>
      </c>
      <c r="BU151" s="542"/>
      <c r="BV151" s="542"/>
      <c r="BW151" s="542"/>
      <c r="BX151" s="542"/>
      <c r="BY151" s="542"/>
      <c r="BZ151" s="542"/>
      <c r="CA151" s="545"/>
      <c r="CB151" s="546"/>
      <c r="CC151" s="553"/>
      <c r="CD151" s="563" t="s">
        <v>113</v>
      </c>
      <c r="CE151" s="19"/>
    </row>
    <row r="152" spans="1:83" s="21" customFormat="1" ht="25.5">
      <c r="A152" s="2" t="str">
        <f t="shared" si="2"/>
        <v/>
      </c>
      <c r="B152" s="311"/>
      <c r="C152" s="549" t="s">
        <v>45</v>
      </c>
      <c r="D152" s="555" t="s">
        <v>2014</v>
      </c>
      <c r="E152" s="555">
        <v>641</v>
      </c>
      <c r="F152" s="555">
        <v>10842</v>
      </c>
      <c r="G152" s="556"/>
      <c r="H152" s="557" t="s">
        <v>178</v>
      </c>
      <c r="I152" s="550"/>
      <c r="J152" s="550"/>
      <c r="K152" s="550"/>
      <c r="L152" s="551"/>
      <c r="M152" s="550"/>
      <c r="N152" s="550"/>
      <c r="O152" s="558"/>
      <c r="P152" s="551"/>
      <c r="Q152" s="550"/>
      <c r="R152" s="559"/>
      <c r="S152" s="561"/>
      <c r="T152" s="560"/>
      <c r="U152" s="558"/>
      <c r="V152" s="558"/>
      <c r="W152" s="543"/>
      <c r="X152" s="543"/>
      <c r="Y152" s="545"/>
      <c r="Z152" s="545"/>
      <c r="AA152" s="542">
        <v>0</v>
      </c>
      <c r="AB152" s="542">
        <v>0</v>
      </c>
      <c r="AC152" s="545"/>
      <c r="AD152" s="545"/>
      <c r="AE152" s="562">
        <v>0</v>
      </c>
      <c r="AF152" s="542">
        <v>0</v>
      </c>
      <c r="AG152" s="545"/>
      <c r="AH152" s="546"/>
      <c r="AI152" s="542">
        <v>0</v>
      </c>
      <c r="AJ152" s="542">
        <v>0</v>
      </c>
      <c r="AK152" s="542">
        <v>0</v>
      </c>
      <c r="AL152" s="542">
        <v>0</v>
      </c>
      <c r="AM152" s="545"/>
      <c r="AN152" s="545"/>
      <c r="AO152" s="562">
        <v>0</v>
      </c>
      <c r="AP152" s="542">
        <v>0</v>
      </c>
      <c r="AQ152" s="542">
        <v>0</v>
      </c>
      <c r="AR152" s="542">
        <v>0</v>
      </c>
      <c r="AS152" s="545"/>
      <c r="AT152" s="546"/>
      <c r="AU152" s="562">
        <v>0</v>
      </c>
      <c r="AV152" s="542">
        <v>0</v>
      </c>
      <c r="AW152" s="542">
        <v>0</v>
      </c>
      <c r="AX152" s="545"/>
      <c r="AY152" s="546"/>
      <c r="AZ152" s="562">
        <v>0</v>
      </c>
      <c r="BA152" s="542">
        <v>0</v>
      </c>
      <c r="BB152" s="542">
        <v>0</v>
      </c>
      <c r="BC152" s="542">
        <v>0</v>
      </c>
      <c r="BD152" s="545"/>
      <c r="BE152" s="545"/>
      <c r="BF152" s="562">
        <v>0</v>
      </c>
      <c r="BG152" s="542">
        <v>0</v>
      </c>
      <c r="BH152" s="542">
        <v>0</v>
      </c>
      <c r="BI152" s="545"/>
      <c r="BJ152" s="545"/>
      <c r="BK152" s="562">
        <v>0</v>
      </c>
      <c r="BL152" s="542"/>
      <c r="BM152" s="542"/>
      <c r="BN152" s="542">
        <v>0</v>
      </c>
      <c r="BO152" s="542">
        <v>0</v>
      </c>
      <c r="BP152" s="542">
        <v>0</v>
      </c>
      <c r="BQ152" s="542">
        <v>0</v>
      </c>
      <c r="BR152" s="545"/>
      <c r="BS152" s="546"/>
      <c r="BT152" s="562">
        <v>0</v>
      </c>
      <c r="BU152" s="542"/>
      <c r="BV152" s="542"/>
      <c r="BW152" s="542"/>
      <c r="BX152" s="542"/>
      <c r="BY152" s="542"/>
      <c r="BZ152" s="542"/>
      <c r="CA152" s="545"/>
      <c r="CB152" s="546"/>
      <c r="CC152" s="553"/>
      <c r="CD152" s="563"/>
      <c r="CE152" s="19"/>
    </row>
    <row r="153" spans="1:83" s="21" customFormat="1" ht="25.5">
      <c r="A153" s="2" t="str">
        <f t="shared" si="2"/>
        <v/>
      </c>
      <c r="B153" s="311"/>
      <c r="C153" s="42" t="s">
        <v>67</v>
      </c>
      <c r="D153" s="4" t="s">
        <v>198</v>
      </c>
      <c r="E153" s="4" t="s">
        <v>43</v>
      </c>
      <c r="F153" s="4" t="s">
        <v>43</v>
      </c>
      <c r="G153" s="6">
        <v>40483</v>
      </c>
      <c r="H153" s="103" t="s">
        <v>177</v>
      </c>
      <c r="I153" s="16"/>
      <c r="J153" s="16"/>
      <c r="K153" s="16"/>
      <c r="L153" s="39"/>
      <c r="M153" s="16"/>
      <c r="N153" s="16"/>
      <c r="O153" s="18"/>
      <c r="P153" s="39"/>
      <c r="Q153" s="16"/>
      <c r="R153" s="85"/>
      <c r="S153" s="80"/>
      <c r="T153" s="23"/>
      <c r="U153" s="18"/>
      <c r="V153" s="18"/>
      <c r="W153" s="22"/>
      <c r="X153" s="22"/>
      <c r="Y153" s="31"/>
      <c r="Z153" s="31"/>
      <c r="AA153" s="47">
        <v>23215.78</v>
      </c>
      <c r="AB153" s="47">
        <v>23215.78</v>
      </c>
      <c r="AC153" s="31"/>
      <c r="AD153" s="31"/>
      <c r="AE153" s="55">
        <v>23215.78</v>
      </c>
      <c r="AF153" s="47">
        <v>23215.78</v>
      </c>
      <c r="AG153" s="31"/>
      <c r="AH153" s="53"/>
      <c r="AI153" s="47">
        <v>23215.78</v>
      </c>
      <c r="AJ153" s="47">
        <v>23215.78</v>
      </c>
      <c r="AK153" s="47">
        <v>23215.78</v>
      </c>
      <c r="AL153" s="47">
        <v>23215.78</v>
      </c>
      <c r="AM153" s="31"/>
      <c r="AN153" s="31"/>
      <c r="AO153" s="55">
        <v>23215.78</v>
      </c>
      <c r="AP153" s="47">
        <v>23215.78</v>
      </c>
      <c r="AQ153" s="47">
        <v>23215.78</v>
      </c>
      <c r="AR153" s="47">
        <v>23215.78</v>
      </c>
      <c r="AS153" s="31"/>
      <c r="AT153" s="53"/>
      <c r="AU153" s="55">
        <v>23215.78</v>
      </c>
      <c r="AV153" s="47">
        <v>23215.78</v>
      </c>
      <c r="AW153" s="47">
        <v>23215.78</v>
      </c>
      <c r="AX153" s="31"/>
      <c r="AY153" s="53"/>
      <c r="AZ153" s="55">
        <v>23215.78</v>
      </c>
      <c r="BA153" s="47">
        <v>23215.78</v>
      </c>
      <c r="BB153" s="47">
        <v>23215.78</v>
      </c>
      <c r="BC153" s="47">
        <v>23215.78</v>
      </c>
      <c r="BD153" s="31"/>
      <c r="BE153" s="31"/>
      <c r="BF153" s="55">
        <v>23215.78</v>
      </c>
      <c r="BG153" s="47">
        <v>23215.78</v>
      </c>
      <c r="BH153" s="47">
        <v>23215.78</v>
      </c>
      <c r="BI153" s="31"/>
      <c r="BJ153" s="31"/>
      <c r="BK153" s="55">
        <v>23215.78</v>
      </c>
      <c r="BL153" s="542"/>
      <c r="BM153" s="542"/>
      <c r="BN153" s="51">
        <v>23215.78</v>
      </c>
      <c r="BO153" s="51">
        <v>23215.78</v>
      </c>
      <c r="BP153" s="51">
        <v>23215.78</v>
      </c>
      <c r="BQ153" s="51">
        <v>23215.78</v>
      </c>
      <c r="BR153" s="31">
        <f>IFERROR(BK153/BG153-1,"N/A")</f>
        <v>0</v>
      </c>
      <c r="BS153" s="609">
        <f>IFERROR(BP153/BK153-1,"N/A")</f>
        <v>0</v>
      </c>
      <c r="BT153" s="55">
        <v>23215.78</v>
      </c>
      <c r="BU153" s="542"/>
      <c r="BV153" s="542"/>
      <c r="BW153" s="542"/>
      <c r="BX153" s="542"/>
      <c r="BY153" s="542"/>
      <c r="BZ153" s="542"/>
      <c r="CA153" s="31">
        <f>IFERROR(BT153/BP153-1,"N/A")</f>
        <v>0</v>
      </c>
      <c r="CB153" s="609">
        <f>IFERROR(BY153/BT153-1,"N/A")</f>
        <v>-1</v>
      </c>
      <c r="CD153" s="114" t="s">
        <v>70</v>
      </c>
      <c r="CE153" s="19"/>
    </row>
    <row r="154" spans="1:83" s="21" customFormat="1" ht="25.5">
      <c r="A154" s="2" t="str">
        <f t="shared" si="2"/>
        <v>?</v>
      </c>
      <c r="B154" s="311" t="s">
        <v>838</v>
      </c>
      <c r="C154" s="41" t="s">
        <v>45</v>
      </c>
      <c r="D154" s="24" t="s">
        <v>198</v>
      </c>
      <c r="E154" s="24">
        <v>875</v>
      </c>
      <c r="F154" s="24">
        <v>11155</v>
      </c>
      <c r="G154" s="6"/>
      <c r="H154" s="103" t="s">
        <v>175</v>
      </c>
      <c r="I154" s="16"/>
      <c r="J154" s="16"/>
      <c r="K154" s="16"/>
      <c r="L154" s="39"/>
      <c r="M154" s="16"/>
      <c r="N154" s="16"/>
      <c r="O154" s="18"/>
      <c r="P154" s="39"/>
      <c r="Q154" s="16"/>
      <c r="R154" s="85"/>
      <c r="S154" s="80"/>
      <c r="T154" s="23"/>
      <c r="U154" s="18"/>
      <c r="V154" s="18"/>
      <c r="W154" s="22"/>
      <c r="X154" s="22"/>
      <c r="Y154" s="31"/>
      <c r="Z154" s="31"/>
      <c r="AA154" s="47">
        <v>23215.78</v>
      </c>
      <c r="AB154" s="47">
        <v>23215.78</v>
      </c>
      <c r="AC154" s="31"/>
      <c r="AD154" s="31"/>
      <c r="AE154" s="55">
        <v>23215.78</v>
      </c>
      <c r="AF154" s="47">
        <v>23215.78</v>
      </c>
      <c r="AG154" s="31"/>
      <c r="AH154" s="53"/>
      <c r="AI154" s="47">
        <v>23215.78</v>
      </c>
      <c r="AJ154" s="47">
        <v>23215.78</v>
      </c>
      <c r="AK154" s="47">
        <v>23215.78</v>
      </c>
      <c r="AL154" s="47">
        <v>23215.78</v>
      </c>
      <c r="AM154" s="31"/>
      <c r="AN154" s="31"/>
      <c r="AO154" s="55">
        <v>23215.78</v>
      </c>
      <c r="AP154" s="47">
        <v>23215.78</v>
      </c>
      <c r="AQ154" s="47">
        <v>23215.78</v>
      </c>
      <c r="AR154" s="47">
        <v>23215.78</v>
      </c>
      <c r="AS154" s="31"/>
      <c r="AT154" s="53"/>
      <c r="AU154" s="55">
        <v>23215.78</v>
      </c>
      <c r="AV154" s="47">
        <v>23215.78</v>
      </c>
      <c r="AW154" s="47">
        <v>23215.78</v>
      </c>
      <c r="AX154" s="31"/>
      <c r="AY154" s="53"/>
      <c r="AZ154" s="55">
        <v>23215.78</v>
      </c>
      <c r="BA154" s="47">
        <v>23215.78</v>
      </c>
      <c r="BB154" s="47">
        <v>23215.78</v>
      </c>
      <c r="BC154" s="47">
        <v>23215.78</v>
      </c>
      <c r="BD154" s="31"/>
      <c r="BE154" s="31"/>
      <c r="BF154" s="55">
        <v>23215.78</v>
      </c>
      <c r="BG154" s="47">
        <v>23215.78</v>
      </c>
      <c r="BH154" s="47">
        <v>23215.78</v>
      </c>
      <c r="BI154" s="31"/>
      <c r="BJ154" s="31"/>
      <c r="BK154" s="55">
        <v>23215.78</v>
      </c>
      <c r="BL154" s="542"/>
      <c r="BM154" s="542"/>
      <c r="BN154" s="51">
        <v>23215.78</v>
      </c>
      <c r="BO154" s="51">
        <v>23215.78</v>
      </c>
      <c r="BP154" s="51">
        <v>23215.78</v>
      </c>
      <c r="BQ154" s="51">
        <v>23215.78</v>
      </c>
      <c r="BR154" s="31"/>
      <c r="BS154" s="53"/>
      <c r="BT154" s="55">
        <v>23215.78</v>
      </c>
      <c r="BU154" s="542"/>
      <c r="BV154" s="542"/>
      <c r="BW154" s="542"/>
      <c r="BX154" s="542"/>
      <c r="BY154" s="542"/>
      <c r="BZ154" s="542"/>
      <c r="CA154" s="31"/>
      <c r="CB154" s="53"/>
      <c r="CD154" s="114"/>
      <c r="CE154" s="19"/>
    </row>
    <row r="155" spans="1:83">
      <c r="A155" s="2" t="str">
        <f t="shared" si="2"/>
        <v/>
      </c>
      <c r="C155" s="549" t="s">
        <v>82</v>
      </c>
      <c r="D155" s="555" t="s">
        <v>2014</v>
      </c>
      <c r="E155" s="555" t="s">
        <v>43</v>
      </c>
      <c r="F155" s="555" t="s">
        <v>43</v>
      </c>
      <c r="G155" s="556"/>
      <c r="H155" s="557" t="s">
        <v>174</v>
      </c>
      <c r="I155" s="550"/>
      <c r="J155" s="550"/>
      <c r="K155" s="550"/>
      <c r="L155" s="551"/>
      <c r="M155" s="550"/>
      <c r="N155" s="550"/>
      <c r="O155" s="558"/>
      <c r="P155" s="551"/>
      <c r="Q155" s="550"/>
      <c r="R155" s="559"/>
      <c r="S155" s="561"/>
      <c r="T155" s="560"/>
      <c r="U155" s="558"/>
      <c r="V155" s="558"/>
      <c r="W155" s="543"/>
      <c r="X155" s="543"/>
      <c r="Y155" s="545"/>
      <c r="Z155" s="545"/>
      <c r="AA155" s="542">
        <v>0</v>
      </c>
      <c r="AB155" s="542">
        <v>0</v>
      </c>
      <c r="AC155" s="545"/>
      <c r="AD155" s="545"/>
      <c r="AE155" s="562">
        <v>0</v>
      </c>
      <c r="AF155" s="542">
        <v>0</v>
      </c>
      <c r="AG155" s="545"/>
      <c r="AH155" s="546"/>
      <c r="AI155" s="542">
        <v>0</v>
      </c>
      <c r="AJ155" s="542">
        <v>0</v>
      </c>
      <c r="AK155" s="542">
        <v>0</v>
      </c>
      <c r="AL155" s="542">
        <v>0</v>
      </c>
      <c r="AM155" s="545"/>
      <c r="AN155" s="545"/>
      <c r="AO155" s="562">
        <v>0</v>
      </c>
      <c r="AP155" s="542">
        <v>0</v>
      </c>
      <c r="AQ155" s="542">
        <v>0</v>
      </c>
      <c r="AR155" s="542">
        <v>0</v>
      </c>
      <c r="AS155" s="545"/>
      <c r="AT155" s="546"/>
      <c r="AU155" s="562">
        <v>0</v>
      </c>
      <c r="AV155" s="542">
        <v>0</v>
      </c>
      <c r="AW155" s="542">
        <v>0</v>
      </c>
      <c r="AX155" s="545"/>
      <c r="AY155" s="546"/>
      <c r="AZ155" s="562">
        <v>0</v>
      </c>
      <c r="BA155" s="542">
        <v>0</v>
      </c>
      <c r="BB155" s="542">
        <v>0</v>
      </c>
      <c r="BC155" s="542">
        <v>0</v>
      </c>
      <c r="BD155" s="545"/>
      <c r="BE155" s="545"/>
      <c r="BF155" s="562">
        <v>0</v>
      </c>
      <c r="BG155" s="542">
        <v>0</v>
      </c>
      <c r="BH155" s="542">
        <v>0</v>
      </c>
      <c r="BI155" s="545"/>
      <c r="BJ155" s="545"/>
      <c r="BK155" s="562">
        <v>0</v>
      </c>
      <c r="BL155" s="542"/>
      <c r="BM155" s="542"/>
      <c r="BN155" s="542">
        <v>0</v>
      </c>
      <c r="BO155" s="542">
        <v>0</v>
      </c>
      <c r="BP155" s="542">
        <v>0</v>
      </c>
      <c r="BQ155" s="542">
        <v>0</v>
      </c>
      <c r="BR155" s="545"/>
      <c r="BS155" s="546"/>
      <c r="BT155" s="562">
        <v>0</v>
      </c>
      <c r="BU155" s="542"/>
      <c r="BV155" s="542"/>
      <c r="BW155" s="542"/>
      <c r="BX155" s="542"/>
      <c r="BY155" s="542"/>
      <c r="BZ155" s="542"/>
      <c r="CA155" s="545"/>
      <c r="CB155" s="546"/>
      <c r="CC155" s="553"/>
      <c r="CD155" s="563" t="s">
        <v>113</v>
      </c>
      <c r="CE155" s="19"/>
    </row>
    <row r="156" spans="1:83" s="21" customFormat="1">
      <c r="A156" s="2" t="str">
        <f t="shared" si="2"/>
        <v/>
      </c>
      <c r="B156" s="311"/>
      <c r="C156" s="549" t="s">
        <v>45</v>
      </c>
      <c r="D156" s="555" t="s">
        <v>2014</v>
      </c>
      <c r="E156" s="555">
        <v>30155</v>
      </c>
      <c r="F156" s="555">
        <v>50163</v>
      </c>
      <c r="G156" s="556"/>
      <c r="H156" s="557" t="s">
        <v>172</v>
      </c>
      <c r="I156" s="550"/>
      <c r="J156" s="550"/>
      <c r="K156" s="550"/>
      <c r="L156" s="551"/>
      <c r="M156" s="550"/>
      <c r="N156" s="550"/>
      <c r="O156" s="558"/>
      <c r="P156" s="551"/>
      <c r="Q156" s="550"/>
      <c r="R156" s="559"/>
      <c r="S156" s="561"/>
      <c r="T156" s="560"/>
      <c r="U156" s="558"/>
      <c r="V156" s="558"/>
      <c r="W156" s="543"/>
      <c r="X156" s="543"/>
      <c r="Y156" s="545"/>
      <c r="Z156" s="545"/>
      <c r="AA156" s="542">
        <v>0</v>
      </c>
      <c r="AB156" s="542">
        <v>0</v>
      </c>
      <c r="AC156" s="545"/>
      <c r="AD156" s="545"/>
      <c r="AE156" s="562">
        <v>0</v>
      </c>
      <c r="AF156" s="542">
        <v>0</v>
      </c>
      <c r="AG156" s="545"/>
      <c r="AH156" s="546"/>
      <c r="AI156" s="542">
        <v>0</v>
      </c>
      <c r="AJ156" s="542">
        <v>0</v>
      </c>
      <c r="AK156" s="542">
        <v>0</v>
      </c>
      <c r="AL156" s="542">
        <v>0</v>
      </c>
      <c r="AM156" s="545"/>
      <c r="AN156" s="545"/>
      <c r="AO156" s="562">
        <v>0</v>
      </c>
      <c r="AP156" s="542">
        <v>0</v>
      </c>
      <c r="AQ156" s="542">
        <v>0</v>
      </c>
      <c r="AR156" s="542">
        <v>0</v>
      </c>
      <c r="AS156" s="545"/>
      <c r="AT156" s="546"/>
      <c r="AU156" s="562">
        <v>0</v>
      </c>
      <c r="AV156" s="542">
        <v>0</v>
      </c>
      <c r="AW156" s="542">
        <v>0</v>
      </c>
      <c r="AX156" s="545"/>
      <c r="AY156" s="546"/>
      <c r="AZ156" s="562">
        <v>0</v>
      </c>
      <c r="BA156" s="542">
        <v>0</v>
      </c>
      <c r="BB156" s="542">
        <v>0</v>
      </c>
      <c r="BC156" s="542">
        <v>0</v>
      </c>
      <c r="BD156" s="545"/>
      <c r="BE156" s="545"/>
      <c r="BF156" s="562">
        <v>0</v>
      </c>
      <c r="BG156" s="542">
        <v>0</v>
      </c>
      <c r="BH156" s="542">
        <v>0</v>
      </c>
      <c r="BI156" s="545"/>
      <c r="BJ156" s="545"/>
      <c r="BK156" s="562">
        <v>0</v>
      </c>
      <c r="BL156" s="542"/>
      <c r="BM156" s="542"/>
      <c r="BN156" s="542">
        <v>0</v>
      </c>
      <c r="BO156" s="542">
        <v>0</v>
      </c>
      <c r="BP156" s="542">
        <v>0</v>
      </c>
      <c r="BQ156" s="542">
        <v>0</v>
      </c>
      <c r="BR156" s="545"/>
      <c r="BS156" s="546"/>
      <c r="BT156" s="562">
        <v>0</v>
      </c>
      <c r="BU156" s="542"/>
      <c r="BV156" s="542"/>
      <c r="BW156" s="542"/>
      <c r="BX156" s="542"/>
      <c r="BY156" s="542"/>
      <c r="BZ156" s="542"/>
      <c r="CA156" s="545"/>
      <c r="CB156" s="546"/>
      <c r="CC156" s="553"/>
      <c r="CD156" s="563"/>
      <c r="CE156" s="19"/>
    </row>
    <row r="157" spans="1:83" ht="24.75" customHeight="1">
      <c r="A157" s="2" t="str">
        <f t="shared" si="2"/>
        <v/>
      </c>
      <c r="C157" s="42" t="s">
        <v>41</v>
      </c>
      <c r="D157" s="4" t="s">
        <v>195</v>
      </c>
      <c r="E157" s="4" t="s">
        <v>43</v>
      </c>
      <c r="F157" s="4" t="s">
        <v>43</v>
      </c>
      <c r="G157" s="6">
        <v>42160</v>
      </c>
      <c r="H157" s="103" t="s">
        <v>154</v>
      </c>
      <c r="I157" s="16"/>
      <c r="J157" s="16"/>
      <c r="K157" s="16"/>
      <c r="L157" s="39"/>
      <c r="M157" s="16"/>
      <c r="N157" s="16"/>
      <c r="O157" s="18"/>
      <c r="P157" s="39"/>
      <c r="Q157" s="16"/>
      <c r="R157" s="85"/>
      <c r="S157" s="80"/>
      <c r="T157" s="23"/>
      <c r="U157" s="18"/>
      <c r="V157" s="87"/>
      <c r="W157" s="22"/>
      <c r="X157" s="22"/>
      <c r="Y157" s="31"/>
      <c r="Z157" s="12"/>
      <c r="AA157" s="47">
        <v>49364.11</v>
      </c>
      <c r="AB157" s="47">
        <v>15500000</v>
      </c>
      <c r="AC157" s="31"/>
      <c r="AD157" s="12"/>
      <c r="AE157" s="55">
        <v>15777910.709999997</v>
      </c>
      <c r="AF157" s="47">
        <v>15777910.709999997</v>
      </c>
      <c r="AG157" s="31">
        <f>AE157/AB157-1</f>
        <v>1.7929723225806216E-2</v>
      </c>
      <c r="AH157" s="53">
        <f>AF157/AE157-1</f>
        <v>0</v>
      </c>
      <c r="AI157" s="51">
        <v>15991916.899999999</v>
      </c>
      <c r="AJ157" s="51">
        <v>15998916.899999999</v>
      </c>
      <c r="AK157" s="51">
        <v>15998916.899999999</v>
      </c>
      <c r="AL157" s="51">
        <v>15998916.899999999</v>
      </c>
      <c r="AM157" s="31">
        <f>AI157/AF157-1</f>
        <v>1.3563658327991668E-2</v>
      </c>
      <c r="AN157" s="31">
        <f>AJ157/AI157-1</f>
        <v>4.3772113398121704E-4</v>
      </c>
      <c r="AO157" s="55">
        <v>16142203.189999998</v>
      </c>
      <c r="AP157" s="51">
        <v>15998916.899999999</v>
      </c>
      <c r="AQ157" s="51">
        <v>15998916.899999999</v>
      </c>
      <c r="AR157" s="51">
        <v>15998916.899999999</v>
      </c>
      <c r="AS157" s="31">
        <f>AO157/AK157-1</f>
        <v>8.9559993901837665E-3</v>
      </c>
      <c r="AT157" s="53">
        <f>AP157/AO157-1</f>
        <v>-8.8765014486228422E-3</v>
      </c>
      <c r="AU157" s="55">
        <v>16209336.900000002</v>
      </c>
      <c r="AV157" s="51">
        <v>16209336.900000002</v>
      </c>
      <c r="AW157" s="51">
        <v>16209336.900000002</v>
      </c>
      <c r="AX157" s="31">
        <f>AU157/AQ157-1</f>
        <v>1.3152140317698846E-2</v>
      </c>
      <c r="AY157" s="53">
        <f>AR157/AU157-1</f>
        <v>-1.2981407030907222E-2</v>
      </c>
      <c r="AZ157" s="55">
        <v>15930624.490000006</v>
      </c>
      <c r="BA157" s="47">
        <v>15930624.490000006</v>
      </c>
      <c r="BB157" s="47">
        <v>15930624.490000006</v>
      </c>
      <c r="BC157" s="47">
        <v>15930624.490000006</v>
      </c>
      <c r="BD157" s="31">
        <f>AZ157/AV157-1</f>
        <v>-1.7194559636797724E-2</v>
      </c>
      <c r="BE157" s="31">
        <f>BA157/AZ157-1</f>
        <v>0</v>
      </c>
      <c r="BF157" s="55">
        <v>15930624.490000006</v>
      </c>
      <c r="BG157" s="47">
        <v>15930624.490000006</v>
      </c>
      <c r="BH157" s="47">
        <v>15930624.490000006</v>
      </c>
      <c r="BI157" s="31">
        <f>BF157/BB157-1</f>
        <v>0</v>
      </c>
      <c r="BJ157" s="31">
        <f>BG157/BF157-1</f>
        <v>0</v>
      </c>
      <c r="BK157" s="55">
        <v>15930624.490000006</v>
      </c>
      <c r="BL157" s="542"/>
      <c r="BM157" s="542"/>
      <c r="BN157" s="51">
        <v>15930624.490000006</v>
      </c>
      <c r="BO157" s="51">
        <v>15930624.490000006</v>
      </c>
      <c r="BP157" s="51">
        <v>15930624.490000006</v>
      </c>
      <c r="BQ157" s="51">
        <v>15930624.490000006</v>
      </c>
      <c r="BR157" s="31">
        <f>IFERROR(BK157/BG157-1,"N/A")</f>
        <v>0</v>
      </c>
      <c r="BS157" s="609">
        <f>IFERROR(BP157/BK157-1,"N/A")</f>
        <v>0</v>
      </c>
      <c r="BT157" s="55">
        <v>15930624.490000006</v>
      </c>
      <c r="BU157" s="542"/>
      <c r="BV157" s="542"/>
      <c r="BW157" s="542"/>
      <c r="BX157" s="542"/>
      <c r="BY157" s="542"/>
      <c r="BZ157" s="542"/>
      <c r="CA157" s="31">
        <f>IFERROR(BT157/BP157-1,"N/A")</f>
        <v>0</v>
      </c>
      <c r="CB157" s="609">
        <f>IFERROR(BY157/BT157-1,"N/A")</f>
        <v>-1</v>
      </c>
      <c r="CC157" s="21"/>
      <c r="CD157" s="112" t="s">
        <v>153</v>
      </c>
      <c r="CE157" s="19"/>
    </row>
    <row r="158" spans="1:83" ht="38.25">
      <c r="A158" s="2" t="str">
        <f t="shared" si="2"/>
        <v>TP2012144</v>
      </c>
      <c r="B158" s="314" t="s">
        <v>740</v>
      </c>
      <c r="C158" s="41" t="s">
        <v>45</v>
      </c>
      <c r="D158" s="24" t="s">
        <v>195</v>
      </c>
      <c r="E158" s="24">
        <v>30471</v>
      </c>
      <c r="F158" s="24">
        <v>50567</v>
      </c>
      <c r="G158" s="6"/>
      <c r="H158" s="103" t="s">
        <v>151</v>
      </c>
      <c r="I158" s="16"/>
      <c r="J158" s="16"/>
      <c r="K158" s="16"/>
      <c r="L158" s="39"/>
      <c r="M158" s="16"/>
      <c r="N158" s="16"/>
      <c r="O158" s="18"/>
      <c r="P158" s="39"/>
      <c r="Q158" s="16"/>
      <c r="R158" s="85"/>
      <c r="S158" s="80"/>
      <c r="T158" s="23"/>
      <c r="U158" s="18"/>
      <c r="V158" s="87"/>
      <c r="W158" s="22"/>
      <c r="X158" s="22"/>
      <c r="Y158" s="31"/>
      <c r="Z158" s="12"/>
      <c r="AA158" s="47">
        <v>49364.11</v>
      </c>
      <c r="AB158" s="47">
        <v>15500000</v>
      </c>
      <c r="AC158" s="31"/>
      <c r="AD158" s="12"/>
      <c r="AE158" s="55">
        <v>15777910.709999997</v>
      </c>
      <c r="AF158" s="47">
        <v>15777910.709999997</v>
      </c>
      <c r="AG158" s="31"/>
      <c r="AH158" s="34"/>
      <c r="AI158" s="51">
        <v>15991916.899999999</v>
      </c>
      <c r="AJ158" s="51">
        <v>15998916.899999999</v>
      </c>
      <c r="AK158" s="51">
        <v>15998916.899999999</v>
      </c>
      <c r="AL158" s="51">
        <v>15998916.899999999</v>
      </c>
      <c r="AM158" s="31"/>
      <c r="AN158" s="12"/>
      <c r="AO158" s="55">
        <v>16142203.189999998</v>
      </c>
      <c r="AP158" s="51">
        <v>15998916.899999999</v>
      </c>
      <c r="AQ158" s="51">
        <v>15998916.899999999</v>
      </c>
      <c r="AR158" s="51">
        <v>15998916.899999999</v>
      </c>
      <c r="AS158" s="31"/>
      <c r="AT158" s="34"/>
      <c r="AU158" s="55">
        <v>16209336.900000002</v>
      </c>
      <c r="AV158" s="51">
        <v>16209336.900000002</v>
      </c>
      <c r="AW158" s="51">
        <v>16209336.900000002</v>
      </c>
      <c r="AX158" s="31"/>
      <c r="AY158" s="34"/>
      <c r="AZ158" s="55">
        <v>15930624.490000006</v>
      </c>
      <c r="BA158" s="47">
        <v>15930624.490000006</v>
      </c>
      <c r="BB158" s="47">
        <v>15930624.490000006</v>
      </c>
      <c r="BC158" s="47">
        <v>15930624.490000006</v>
      </c>
      <c r="BD158" s="31"/>
      <c r="BE158" s="31"/>
      <c r="BF158" s="55">
        <v>15930624.490000006</v>
      </c>
      <c r="BG158" s="47">
        <v>15930624.490000006</v>
      </c>
      <c r="BH158" s="47">
        <v>15930624.490000006</v>
      </c>
      <c r="BI158" s="31"/>
      <c r="BJ158" s="31"/>
      <c r="BK158" s="55">
        <v>15930624.490000006</v>
      </c>
      <c r="BL158" s="542"/>
      <c r="BM158" s="542"/>
      <c r="BN158" s="51">
        <v>15930624.490000006</v>
      </c>
      <c r="BO158" s="51">
        <v>15930624.490000006</v>
      </c>
      <c r="BP158" s="51">
        <v>15930624.490000006</v>
      </c>
      <c r="BQ158" s="51">
        <v>15930624.490000006</v>
      </c>
      <c r="BR158" s="31"/>
      <c r="BS158" s="53"/>
      <c r="BT158" s="55">
        <v>15930624.490000006</v>
      </c>
      <c r="BU158" s="542"/>
      <c r="BV158" s="542"/>
      <c r="BW158" s="542"/>
      <c r="BX158" s="542"/>
      <c r="BY158" s="542"/>
      <c r="BZ158" s="542"/>
      <c r="CA158" s="31"/>
      <c r="CB158" s="53"/>
      <c r="CC158" s="21"/>
      <c r="CD158" s="112"/>
      <c r="CE158" s="19"/>
    </row>
    <row r="159" spans="1:83">
      <c r="A159" s="2" t="str">
        <f t="shared" si="2"/>
        <v/>
      </c>
      <c r="C159" s="42" t="s">
        <v>41</v>
      </c>
      <c r="D159" s="4" t="s">
        <v>192</v>
      </c>
      <c r="E159" s="4" t="s">
        <v>43</v>
      </c>
      <c r="F159" s="4" t="s">
        <v>43</v>
      </c>
      <c r="G159" s="6">
        <v>42180</v>
      </c>
      <c r="H159" s="103" t="s">
        <v>146</v>
      </c>
      <c r="I159" s="16"/>
      <c r="J159" s="16"/>
      <c r="K159" s="16"/>
      <c r="L159" s="39"/>
      <c r="M159" s="16"/>
      <c r="N159" s="16"/>
      <c r="O159" s="18"/>
      <c r="P159" s="39"/>
      <c r="Q159" s="16"/>
      <c r="R159" s="85"/>
      <c r="S159" s="80"/>
      <c r="T159" s="23"/>
      <c r="U159" s="18"/>
      <c r="V159" s="87"/>
      <c r="W159" s="22"/>
      <c r="X159" s="22"/>
      <c r="Y159" s="31"/>
      <c r="Z159" s="12"/>
      <c r="AA159" s="47">
        <v>0</v>
      </c>
      <c r="AB159" s="47">
        <v>5200000</v>
      </c>
      <c r="AC159" s="31"/>
      <c r="AD159" s="12"/>
      <c r="AE159" s="55">
        <v>5366606.1399999997</v>
      </c>
      <c r="AF159" s="47">
        <v>5366606.1399999997</v>
      </c>
      <c r="AG159" s="31">
        <f>AE159/AB159-1</f>
        <v>3.2039642307692295E-2</v>
      </c>
      <c r="AH159" s="53">
        <f>AF159/AE159-1</f>
        <v>0</v>
      </c>
      <c r="AI159" s="51">
        <v>5401890.0700000003</v>
      </c>
      <c r="AJ159" s="51">
        <v>5429685.0700000003</v>
      </c>
      <c r="AK159" s="51">
        <v>5429685.0700000003</v>
      </c>
      <c r="AL159" s="51">
        <v>5429685.0700000003</v>
      </c>
      <c r="AM159" s="31">
        <f>AI159/AF159-1</f>
        <v>6.5747194930165787E-3</v>
      </c>
      <c r="AN159" s="31">
        <f>AJ159/AI159-1</f>
        <v>5.1454212580819281E-3</v>
      </c>
      <c r="AO159" s="55">
        <v>5522411.1500000004</v>
      </c>
      <c r="AP159" s="51">
        <v>5429685.0700000003</v>
      </c>
      <c r="AQ159" s="51">
        <v>5429685.0700000003</v>
      </c>
      <c r="AR159" s="51">
        <v>5429685.0700000003</v>
      </c>
      <c r="AS159" s="31">
        <f>AO159/AK159-1</f>
        <v>1.7077616621326452E-2</v>
      </c>
      <c r="AT159" s="53">
        <f>AP159/AO159-1</f>
        <v>-1.6790868604558695E-2</v>
      </c>
      <c r="AU159" s="55">
        <v>5522411.1500000004</v>
      </c>
      <c r="AV159" s="51">
        <v>5522411.1500000004</v>
      </c>
      <c r="AW159" s="51">
        <v>5522411.1500000004</v>
      </c>
      <c r="AX159" s="31">
        <f>AU159/AQ159-1</f>
        <v>1.7077616621326452E-2</v>
      </c>
      <c r="AY159" s="53">
        <f>AR159/AU159-1</f>
        <v>-1.6790868604558695E-2</v>
      </c>
      <c r="AZ159" s="55">
        <v>5522411.1500000004</v>
      </c>
      <c r="BA159" s="47">
        <v>5522411.1500000004</v>
      </c>
      <c r="BB159" s="47">
        <v>5522411.1500000004</v>
      </c>
      <c r="BC159" s="47">
        <v>5522411.1500000004</v>
      </c>
      <c r="BD159" s="31">
        <f>AZ159/AV159-1</f>
        <v>0</v>
      </c>
      <c r="BE159" s="31">
        <f>BA159/AZ159-1</f>
        <v>0</v>
      </c>
      <c r="BF159" s="55">
        <v>5522411.1500000004</v>
      </c>
      <c r="BG159" s="47">
        <v>5522411.1500000004</v>
      </c>
      <c r="BH159" s="47">
        <v>5522411.1500000004</v>
      </c>
      <c r="BI159" s="31">
        <f>BF159/BB159-1</f>
        <v>0</v>
      </c>
      <c r="BJ159" s="31">
        <f>BG159/BF159-1</f>
        <v>0</v>
      </c>
      <c r="BK159" s="55">
        <v>5522411.1500000004</v>
      </c>
      <c r="BL159" s="542"/>
      <c r="BM159" s="542"/>
      <c r="BN159" s="51">
        <v>5522411.1500000004</v>
      </c>
      <c r="BO159" s="51">
        <v>5522411.1500000004</v>
      </c>
      <c r="BP159" s="51">
        <v>5522411.1500000004</v>
      </c>
      <c r="BQ159" s="51">
        <v>5522411.1500000004</v>
      </c>
      <c r="BR159" s="31">
        <f>IFERROR(BK159/BG159-1,"N/A")</f>
        <v>0</v>
      </c>
      <c r="BS159" s="609">
        <f>IFERROR(BP159/BK159-1,"N/A")</f>
        <v>0</v>
      </c>
      <c r="BT159" s="55">
        <v>5522411.1500000004</v>
      </c>
      <c r="BU159" s="542"/>
      <c r="BV159" s="542"/>
      <c r="BW159" s="542"/>
      <c r="BX159" s="542"/>
      <c r="BY159" s="542"/>
      <c r="BZ159" s="542"/>
      <c r="CA159" s="31">
        <f>IFERROR(BT159/BP159-1,"N/A")</f>
        <v>0</v>
      </c>
      <c r="CB159" s="609">
        <f>IFERROR(BY159/BT159-1,"N/A")</f>
        <v>-1</v>
      </c>
      <c r="CC159" s="21"/>
      <c r="CD159" s="112" t="s">
        <v>136</v>
      </c>
      <c r="CE159" s="19"/>
    </row>
    <row r="160" spans="1:83" ht="38.25">
      <c r="A160" s="2" t="str">
        <f t="shared" si="2"/>
        <v>TP2012146</v>
      </c>
      <c r="B160" s="314" t="s">
        <v>753</v>
      </c>
      <c r="C160" s="41" t="s">
        <v>45</v>
      </c>
      <c r="D160" s="24" t="s">
        <v>192</v>
      </c>
      <c r="E160" s="24">
        <v>30472</v>
      </c>
      <c r="F160" s="24">
        <v>50568</v>
      </c>
      <c r="G160" s="6"/>
      <c r="H160" s="103" t="s">
        <v>144</v>
      </c>
      <c r="I160" s="16"/>
      <c r="J160" s="16"/>
      <c r="K160" s="16"/>
      <c r="L160" s="39"/>
      <c r="M160" s="16"/>
      <c r="N160" s="16"/>
      <c r="O160" s="18"/>
      <c r="P160" s="39"/>
      <c r="Q160" s="16"/>
      <c r="R160" s="85"/>
      <c r="S160" s="80"/>
      <c r="T160" s="23"/>
      <c r="U160" s="18"/>
      <c r="V160" s="87"/>
      <c r="W160" s="22"/>
      <c r="X160" s="22"/>
      <c r="Y160" s="31"/>
      <c r="Z160" s="12"/>
      <c r="AA160" s="47">
        <v>0</v>
      </c>
      <c r="AB160" s="47">
        <v>5200000</v>
      </c>
      <c r="AC160" s="31"/>
      <c r="AD160" s="12"/>
      <c r="AE160" s="55">
        <v>5366606.1399999997</v>
      </c>
      <c r="AF160" s="47">
        <v>5366606.1399999997</v>
      </c>
      <c r="AG160" s="31"/>
      <c r="AH160" s="34"/>
      <c r="AI160" s="51">
        <v>5401890.0700000003</v>
      </c>
      <c r="AJ160" s="51">
        <v>5429685.0700000003</v>
      </c>
      <c r="AK160" s="51">
        <v>5429685.0700000003</v>
      </c>
      <c r="AL160" s="51">
        <v>5429685.0700000003</v>
      </c>
      <c r="AM160" s="31"/>
      <c r="AN160" s="12"/>
      <c r="AO160" s="55">
        <v>5522411.1500000004</v>
      </c>
      <c r="AP160" s="51">
        <v>5429685.0700000003</v>
      </c>
      <c r="AQ160" s="51">
        <v>5429685.0700000003</v>
      </c>
      <c r="AR160" s="51">
        <v>5429685.0700000003</v>
      </c>
      <c r="AS160" s="31"/>
      <c r="AT160" s="34"/>
      <c r="AU160" s="55">
        <v>5522411.1500000004</v>
      </c>
      <c r="AV160" s="51">
        <v>5522411.1500000004</v>
      </c>
      <c r="AW160" s="51">
        <v>5522411.1500000004</v>
      </c>
      <c r="AX160" s="31"/>
      <c r="AY160" s="34"/>
      <c r="AZ160" s="55">
        <v>5522411.1500000004</v>
      </c>
      <c r="BA160" s="47">
        <v>5522411.1500000004</v>
      </c>
      <c r="BB160" s="47">
        <v>5522411.1500000004</v>
      </c>
      <c r="BC160" s="47">
        <v>5522411.1500000004</v>
      </c>
      <c r="BD160" s="31"/>
      <c r="BE160" s="31"/>
      <c r="BF160" s="55">
        <v>5522411.1500000004</v>
      </c>
      <c r="BG160" s="47">
        <v>5522411.1500000004</v>
      </c>
      <c r="BH160" s="47">
        <v>5522411.1500000004</v>
      </c>
      <c r="BI160" s="31"/>
      <c r="BJ160" s="31"/>
      <c r="BK160" s="55">
        <v>5522411.1500000004</v>
      </c>
      <c r="BL160" s="542"/>
      <c r="BM160" s="542"/>
      <c r="BN160" s="51">
        <v>5522411.1500000004</v>
      </c>
      <c r="BO160" s="51">
        <v>5522411.1500000004</v>
      </c>
      <c r="BP160" s="51">
        <v>5522411.1500000004</v>
      </c>
      <c r="BQ160" s="51">
        <v>5522411.1500000004</v>
      </c>
      <c r="BR160" s="31"/>
      <c r="BS160" s="53"/>
      <c r="BT160" s="55">
        <v>5522411.1500000004</v>
      </c>
      <c r="BU160" s="542"/>
      <c r="BV160" s="542"/>
      <c r="BW160" s="542"/>
      <c r="BX160" s="542"/>
      <c r="BY160" s="542"/>
      <c r="BZ160" s="542"/>
      <c r="CA160" s="31"/>
      <c r="CB160" s="53"/>
      <c r="CC160" s="21"/>
      <c r="CD160" s="112"/>
      <c r="CE160" s="19"/>
    </row>
    <row r="161" spans="1:83" ht="25.5">
      <c r="A161" s="2" t="str">
        <f t="shared" si="2"/>
        <v/>
      </c>
      <c r="C161" s="42" t="s">
        <v>41</v>
      </c>
      <c r="D161" s="4" t="s">
        <v>189</v>
      </c>
      <c r="E161" s="4" t="s">
        <v>43</v>
      </c>
      <c r="F161" s="4" t="s">
        <v>43</v>
      </c>
      <c r="G161" s="6">
        <v>42139</v>
      </c>
      <c r="H161" s="103" t="s">
        <v>143</v>
      </c>
      <c r="I161" s="16"/>
      <c r="J161" s="16"/>
      <c r="K161" s="16"/>
      <c r="L161" s="39"/>
      <c r="M161" s="16"/>
      <c r="N161" s="16"/>
      <c r="O161" s="18"/>
      <c r="P161" s="39"/>
      <c r="Q161" s="16"/>
      <c r="R161" s="85"/>
      <c r="S161" s="80"/>
      <c r="T161" s="23"/>
      <c r="U161" s="18"/>
      <c r="V161" s="87"/>
      <c r="W161" s="22"/>
      <c r="X161" s="22"/>
      <c r="Y161" s="31"/>
      <c r="Z161" s="12"/>
      <c r="AA161" s="47">
        <v>3741684.51</v>
      </c>
      <c r="AB161" s="47">
        <v>12300000</v>
      </c>
      <c r="AC161" s="31"/>
      <c r="AD161" s="12"/>
      <c r="AE161" s="55">
        <v>11990487.310000001</v>
      </c>
      <c r="AF161" s="47">
        <v>11990487.310000001</v>
      </c>
      <c r="AG161" s="31">
        <f>AE161/AB161-1</f>
        <v>-2.5163633333333268E-2</v>
      </c>
      <c r="AH161" s="53">
        <f>AF161/AE161-1</f>
        <v>0</v>
      </c>
      <c r="AI161" s="51">
        <v>12017566.600000001</v>
      </c>
      <c r="AJ161" s="51">
        <v>12017566.600000001</v>
      </c>
      <c r="AK161" s="51">
        <v>12017566.600000001</v>
      </c>
      <c r="AL161" s="51">
        <v>12017566.600000001</v>
      </c>
      <c r="AM161" s="31">
        <f>AI161/AF161-1</f>
        <v>2.2583977865033855E-3</v>
      </c>
      <c r="AN161" s="31">
        <f>AJ161/AI161-1</f>
        <v>0</v>
      </c>
      <c r="AO161" s="57">
        <v>12017566.600000001</v>
      </c>
      <c r="AP161" s="51">
        <v>12017566.600000001</v>
      </c>
      <c r="AQ161" s="51">
        <v>12017566.600000001</v>
      </c>
      <c r="AR161" s="51">
        <v>12017566.600000001</v>
      </c>
      <c r="AS161" s="31">
        <f>AO161/AK161-1</f>
        <v>0</v>
      </c>
      <c r="AT161" s="53">
        <f>AP161/AO161-1</f>
        <v>0</v>
      </c>
      <c r="AU161" s="57">
        <v>12017566.600000001</v>
      </c>
      <c r="AV161" s="51">
        <v>12017566.600000001</v>
      </c>
      <c r="AW161" s="51">
        <v>12017566.600000001</v>
      </c>
      <c r="AX161" s="31">
        <f>AU161/AQ161-1</f>
        <v>0</v>
      </c>
      <c r="AY161" s="53">
        <f>AR161/AU161-1</f>
        <v>0</v>
      </c>
      <c r="AZ161" s="57">
        <v>12017566.600000001</v>
      </c>
      <c r="BA161" s="51">
        <v>12017566.600000001</v>
      </c>
      <c r="BB161" s="51">
        <v>12017566.600000001</v>
      </c>
      <c r="BC161" s="51">
        <v>12017566.600000001</v>
      </c>
      <c r="BD161" s="31">
        <f>AZ161/AV161-1</f>
        <v>0</v>
      </c>
      <c r="BE161" s="31">
        <f>BA161/AZ161-1</f>
        <v>0</v>
      </c>
      <c r="BF161" s="57">
        <v>12017566.600000001</v>
      </c>
      <c r="BG161" s="51">
        <v>12017566.600000001</v>
      </c>
      <c r="BH161" s="51">
        <v>12017566.600000001</v>
      </c>
      <c r="BI161" s="31">
        <f>BF161/BB161-1</f>
        <v>0</v>
      </c>
      <c r="BJ161" s="31">
        <f>BG161/BF161-1</f>
        <v>0</v>
      </c>
      <c r="BK161" s="55">
        <v>12017566.600000001</v>
      </c>
      <c r="BL161" s="542"/>
      <c r="BM161" s="542"/>
      <c r="BN161" s="51">
        <v>12017566.600000001</v>
      </c>
      <c r="BO161" s="51">
        <v>12017566.600000001</v>
      </c>
      <c r="BP161" s="51">
        <v>12017566.600000001</v>
      </c>
      <c r="BQ161" s="51">
        <v>12017566.600000001</v>
      </c>
      <c r="BR161" s="31">
        <f>IFERROR(BK161/BG161-1,"N/A")</f>
        <v>0</v>
      </c>
      <c r="BS161" s="609">
        <f>IFERROR(BP161/BK161-1,"N/A")</f>
        <v>0</v>
      </c>
      <c r="BT161" s="55">
        <v>12017566.600000001</v>
      </c>
      <c r="BU161" s="542"/>
      <c r="BV161" s="542"/>
      <c r="BW161" s="542"/>
      <c r="BX161" s="542"/>
      <c r="BY161" s="542"/>
      <c r="BZ161" s="542"/>
      <c r="CA161" s="31">
        <f>IFERROR(BT161/BP161-1,"N/A")</f>
        <v>0</v>
      </c>
      <c r="CB161" s="609">
        <f>IFERROR(BY161/BT161-1,"N/A")</f>
        <v>-1</v>
      </c>
      <c r="CC161" s="21"/>
      <c r="CD161" s="112" t="s">
        <v>142</v>
      </c>
      <c r="CE161" s="19"/>
    </row>
    <row r="162" spans="1:83" ht="63.75">
      <c r="A162" s="2" t="str">
        <f t="shared" si="2"/>
        <v>TP2012164</v>
      </c>
      <c r="B162" s="314" t="s">
        <v>1680</v>
      </c>
      <c r="C162" s="41" t="s">
        <v>45</v>
      </c>
      <c r="D162" s="24" t="s">
        <v>189</v>
      </c>
      <c r="E162" s="24">
        <v>30473</v>
      </c>
      <c r="F162" s="24">
        <v>50569</v>
      </c>
      <c r="G162" s="6"/>
      <c r="H162" s="103" t="s">
        <v>141</v>
      </c>
      <c r="I162" s="16"/>
      <c r="J162" s="16"/>
      <c r="K162" s="16"/>
      <c r="L162" s="39"/>
      <c r="M162" s="16"/>
      <c r="N162" s="16"/>
      <c r="O162" s="18"/>
      <c r="P162" s="39"/>
      <c r="Q162" s="16"/>
      <c r="R162" s="85"/>
      <c r="S162" s="80"/>
      <c r="T162" s="23"/>
      <c r="U162" s="18"/>
      <c r="V162" s="87"/>
      <c r="W162" s="22"/>
      <c r="X162" s="22"/>
      <c r="Y162" s="31"/>
      <c r="Z162" s="12"/>
      <c r="AA162" s="47">
        <v>0</v>
      </c>
      <c r="AB162" s="47">
        <v>6300000</v>
      </c>
      <c r="AC162" s="31"/>
      <c r="AD162" s="12"/>
      <c r="AE162" s="55">
        <v>5181390.9300000006</v>
      </c>
      <c r="AF162" s="47">
        <v>5181390.9300000006</v>
      </c>
      <c r="AG162" s="31"/>
      <c r="AH162" s="34"/>
      <c r="AI162" s="51">
        <v>5200667.03</v>
      </c>
      <c r="AJ162" s="51">
        <v>5200667.03</v>
      </c>
      <c r="AK162" s="51">
        <v>5200667.03</v>
      </c>
      <c r="AL162" s="51">
        <v>5200667.03</v>
      </c>
      <c r="AM162" s="31"/>
      <c r="AN162" s="12"/>
      <c r="AO162" s="57">
        <v>5200667.03</v>
      </c>
      <c r="AP162" s="51">
        <v>5200667.03</v>
      </c>
      <c r="AQ162" s="51">
        <v>5200667.03</v>
      </c>
      <c r="AR162" s="51">
        <v>5200667.03</v>
      </c>
      <c r="AS162" s="31"/>
      <c r="AT162" s="34"/>
      <c r="AU162" s="57">
        <v>5200667.03</v>
      </c>
      <c r="AV162" s="51">
        <v>5200667.03</v>
      </c>
      <c r="AW162" s="51">
        <v>5200667.03</v>
      </c>
      <c r="AX162" s="31"/>
      <c r="AY162" s="34"/>
      <c r="AZ162" s="57">
        <v>5200667.03</v>
      </c>
      <c r="BA162" s="51">
        <v>5200667.03</v>
      </c>
      <c r="BB162" s="51">
        <v>5200667.03</v>
      </c>
      <c r="BC162" s="51">
        <v>5200667.03</v>
      </c>
      <c r="BD162" s="31"/>
      <c r="BE162" s="31"/>
      <c r="BF162" s="57">
        <v>5200667.03</v>
      </c>
      <c r="BG162" s="51">
        <v>5200667.03</v>
      </c>
      <c r="BH162" s="51">
        <v>5200667.03</v>
      </c>
      <c r="BI162" s="31"/>
      <c r="BJ162" s="31"/>
      <c r="BK162" s="55">
        <v>5200667.03</v>
      </c>
      <c r="BL162" s="542"/>
      <c r="BM162" s="542"/>
      <c r="BN162" s="51">
        <v>5200667.03</v>
      </c>
      <c r="BO162" s="51">
        <v>5200667.03</v>
      </c>
      <c r="BP162" s="51">
        <v>5200667.03</v>
      </c>
      <c r="BQ162" s="51">
        <v>5200667.03</v>
      </c>
      <c r="BR162" s="31"/>
      <c r="BS162" s="53"/>
      <c r="BT162" s="55">
        <v>5200667.03</v>
      </c>
      <c r="BU162" s="542"/>
      <c r="BV162" s="542"/>
      <c r="BW162" s="542"/>
      <c r="BX162" s="542"/>
      <c r="BY162" s="542"/>
      <c r="BZ162" s="542"/>
      <c r="CA162" s="31"/>
      <c r="CB162" s="53"/>
      <c r="CC162" s="21"/>
      <c r="CD162" s="112" t="s">
        <v>1762</v>
      </c>
      <c r="CE162" s="19"/>
    </row>
    <row r="163" spans="1:83" ht="63.75">
      <c r="A163" s="2" t="str">
        <f t="shared" si="2"/>
        <v>TP2012164</v>
      </c>
      <c r="B163" s="314" t="s">
        <v>757</v>
      </c>
      <c r="C163" s="41" t="s">
        <v>45</v>
      </c>
      <c r="D163" s="24" t="s">
        <v>189</v>
      </c>
      <c r="E163" s="24">
        <v>30474</v>
      </c>
      <c r="F163" s="24">
        <v>50570</v>
      </c>
      <c r="G163" s="6"/>
      <c r="H163" s="103" t="s">
        <v>140</v>
      </c>
      <c r="I163" s="16"/>
      <c r="J163" s="16"/>
      <c r="K163" s="16"/>
      <c r="L163" s="39"/>
      <c r="M163" s="16"/>
      <c r="N163" s="16"/>
      <c r="O163" s="18"/>
      <c r="P163" s="39"/>
      <c r="Q163" s="16"/>
      <c r="R163" s="85"/>
      <c r="S163" s="80"/>
      <c r="T163" s="23"/>
      <c r="U163" s="18"/>
      <c r="V163" s="87"/>
      <c r="W163" s="22"/>
      <c r="X163" s="22"/>
      <c r="Y163" s="31"/>
      <c r="Z163" s="12"/>
      <c r="AA163" s="47">
        <v>0</v>
      </c>
      <c r="AB163" s="47">
        <v>0</v>
      </c>
      <c r="AC163" s="31"/>
      <c r="AD163" s="12"/>
      <c r="AE163" s="55">
        <v>2368056.5300000003</v>
      </c>
      <c r="AF163" s="47">
        <v>2368056.5300000003</v>
      </c>
      <c r="AG163" s="31"/>
      <c r="AH163" s="34"/>
      <c r="AI163" s="51">
        <v>2375720.96</v>
      </c>
      <c r="AJ163" s="51">
        <v>2375720.96</v>
      </c>
      <c r="AK163" s="51">
        <v>2375720.96</v>
      </c>
      <c r="AL163" s="51">
        <v>2375720.96</v>
      </c>
      <c r="AM163" s="31"/>
      <c r="AN163" s="12"/>
      <c r="AO163" s="57">
        <v>2375720.96</v>
      </c>
      <c r="AP163" s="51">
        <v>2375720.96</v>
      </c>
      <c r="AQ163" s="51">
        <v>2375720.96</v>
      </c>
      <c r="AR163" s="51">
        <v>2375720.96</v>
      </c>
      <c r="AS163" s="31"/>
      <c r="AT163" s="34"/>
      <c r="AU163" s="57">
        <v>2375720.96</v>
      </c>
      <c r="AV163" s="51">
        <v>2375720.96</v>
      </c>
      <c r="AW163" s="51">
        <v>2375720.96</v>
      </c>
      <c r="AX163" s="31"/>
      <c r="AY163" s="34"/>
      <c r="AZ163" s="57">
        <v>2375720.96</v>
      </c>
      <c r="BA163" s="51">
        <v>2375720.96</v>
      </c>
      <c r="BB163" s="51">
        <v>2375720.96</v>
      </c>
      <c r="BC163" s="51">
        <v>2375720.96</v>
      </c>
      <c r="BD163" s="31"/>
      <c r="BE163" s="31"/>
      <c r="BF163" s="57">
        <v>2375720.96</v>
      </c>
      <c r="BG163" s="51">
        <v>2375720.96</v>
      </c>
      <c r="BH163" s="51">
        <v>2375720.96</v>
      </c>
      <c r="BI163" s="31"/>
      <c r="BJ163" s="31"/>
      <c r="BK163" s="55">
        <v>2375720.96</v>
      </c>
      <c r="BL163" s="542"/>
      <c r="BM163" s="542"/>
      <c r="BN163" s="51">
        <v>2375720.96</v>
      </c>
      <c r="BO163" s="51">
        <v>2375720.96</v>
      </c>
      <c r="BP163" s="51">
        <v>2375720.96</v>
      </c>
      <c r="BQ163" s="51">
        <v>2375720.96</v>
      </c>
      <c r="BR163" s="31"/>
      <c r="BS163" s="53"/>
      <c r="BT163" s="55">
        <v>2375720.96</v>
      </c>
      <c r="BU163" s="542"/>
      <c r="BV163" s="542"/>
      <c r="BW163" s="542"/>
      <c r="BX163" s="542"/>
      <c r="BY163" s="542"/>
      <c r="BZ163" s="542"/>
      <c r="CA163" s="31"/>
      <c r="CB163" s="53"/>
      <c r="CC163" s="21"/>
      <c r="CD163" s="112" t="s">
        <v>1761</v>
      </c>
      <c r="CE163" s="19"/>
    </row>
    <row r="164" spans="1:83" ht="89.25">
      <c r="A164" s="2" t="str">
        <f t="shared" si="2"/>
        <v>TP2012164</v>
      </c>
      <c r="B164" s="314" t="s">
        <v>1681</v>
      </c>
      <c r="C164" s="41" t="s">
        <v>45</v>
      </c>
      <c r="D164" s="24" t="s">
        <v>189</v>
      </c>
      <c r="E164" s="24">
        <v>30475</v>
      </c>
      <c r="F164" s="24">
        <v>50571</v>
      </c>
      <c r="G164" s="6"/>
      <c r="H164" s="103" t="s">
        <v>138</v>
      </c>
      <c r="I164" s="16"/>
      <c r="J164" s="16"/>
      <c r="K164" s="16"/>
      <c r="L164" s="39"/>
      <c r="M164" s="16"/>
      <c r="N164" s="16"/>
      <c r="O164" s="18"/>
      <c r="P164" s="39"/>
      <c r="Q164" s="16"/>
      <c r="R164" s="85"/>
      <c r="S164" s="80"/>
      <c r="T164" s="23"/>
      <c r="U164" s="18"/>
      <c r="V164" s="87"/>
      <c r="W164" s="22"/>
      <c r="X164" s="22"/>
      <c r="Y164" s="31"/>
      <c r="Z164" s="12"/>
      <c r="AA164" s="47">
        <v>3741684.51</v>
      </c>
      <c r="AB164" s="47">
        <v>6000000</v>
      </c>
      <c r="AC164" s="31"/>
      <c r="AD164" s="12"/>
      <c r="AE164" s="55">
        <v>4441039.8499999996</v>
      </c>
      <c r="AF164" s="47">
        <v>4441039.8499999996</v>
      </c>
      <c r="AG164" s="31"/>
      <c r="AH164" s="34"/>
      <c r="AI164" s="51">
        <v>4441178.6100000003</v>
      </c>
      <c r="AJ164" s="51">
        <v>4441178.6100000003</v>
      </c>
      <c r="AK164" s="51">
        <v>4441178.6100000003</v>
      </c>
      <c r="AL164" s="51">
        <v>4441178.6100000003</v>
      </c>
      <c r="AM164" s="31"/>
      <c r="AN164" s="12"/>
      <c r="AO164" s="57">
        <v>4441178.6100000003</v>
      </c>
      <c r="AP164" s="51">
        <v>4441178.6100000003</v>
      </c>
      <c r="AQ164" s="51">
        <v>4441178.6100000003</v>
      </c>
      <c r="AR164" s="51">
        <v>4441178.6100000003</v>
      </c>
      <c r="AS164" s="31"/>
      <c r="AT164" s="34"/>
      <c r="AU164" s="57">
        <v>4441178.6100000003</v>
      </c>
      <c r="AV164" s="51">
        <v>4441178.6100000003</v>
      </c>
      <c r="AW164" s="51">
        <v>4441178.6100000003</v>
      </c>
      <c r="AX164" s="31"/>
      <c r="AY164" s="34"/>
      <c r="AZ164" s="57">
        <v>4441178.6100000003</v>
      </c>
      <c r="BA164" s="51">
        <v>4441178.6100000003</v>
      </c>
      <c r="BB164" s="51">
        <v>4441178.6100000003</v>
      </c>
      <c r="BC164" s="51">
        <v>4441178.6100000003</v>
      </c>
      <c r="BD164" s="31"/>
      <c r="BE164" s="31"/>
      <c r="BF164" s="57">
        <v>4441178.6100000003</v>
      </c>
      <c r="BG164" s="51">
        <v>4441178.6100000003</v>
      </c>
      <c r="BH164" s="51">
        <v>4441178.6100000003</v>
      </c>
      <c r="BI164" s="31"/>
      <c r="BJ164" s="31"/>
      <c r="BK164" s="55">
        <v>4441178.6100000003</v>
      </c>
      <c r="BL164" s="542"/>
      <c r="BM164" s="542"/>
      <c r="BN164" s="51">
        <v>4441178.6100000003</v>
      </c>
      <c r="BO164" s="51">
        <v>4441178.6100000003</v>
      </c>
      <c r="BP164" s="51">
        <v>4441178.6100000003</v>
      </c>
      <c r="BQ164" s="51">
        <v>4441178.6100000003</v>
      </c>
      <c r="BR164" s="31"/>
      <c r="BS164" s="53"/>
      <c r="BT164" s="55">
        <v>4441178.6100000003</v>
      </c>
      <c r="BU164" s="542"/>
      <c r="BV164" s="542"/>
      <c r="BW164" s="542"/>
      <c r="BX164" s="542"/>
      <c r="BY164" s="542"/>
      <c r="BZ164" s="542"/>
      <c r="CA164" s="31"/>
      <c r="CB164" s="53"/>
      <c r="CC164" s="21"/>
      <c r="CD164" s="112" t="s">
        <v>1763</v>
      </c>
      <c r="CE164" s="19"/>
    </row>
    <row r="165" spans="1:83" ht="25.5">
      <c r="A165" s="2" t="str">
        <f t="shared" si="2"/>
        <v/>
      </c>
      <c r="C165" s="42" t="s">
        <v>41</v>
      </c>
      <c r="D165" s="4" t="s">
        <v>185</v>
      </c>
      <c r="E165" s="4" t="s">
        <v>43</v>
      </c>
      <c r="F165" s="4" t="s">
        <v>43</v>
      </c>
      <c r="G165" s="6">
        <v>42125</v>
      </c>
      <c r="H165" s="103" t="s">
        <v>137</v>
      </c>
      <c r="I165" s="16"/>
      <c r="J165" s="16"/>
      <c r="K165" s="16"/>
      <c r="L165" s="39"/>
      <c r="M165" s="16"/>
      <c r="N165" s="16"/>
      <c r="O165" s="18"/>
      <c r="P165" s="39"/>
      <c r="Q165" s="16"/>
      <c r="R165" s="85"/>
      <c r="S165" s="80"/>
      <c r="T165" s="23"/>
      <c r="U165" s="18"/>
      <c r="V165" s="87"/>
      <c r="W165" s="22"/>
      <c r="X165" s="22"/>
      <c r="Y165" s="31"/>
      <c r="Z165" s="12"/>
      <c r="AA165" s="47">
        <v>0</v>
      </c>
      <c r="AB165" s="47">
        <v>5900000</v>
      </c>
      <c r="AC165" s="31"/>
      <c r="AD165" s="12"/>
      <c r="AE165" s="55">
        <v>5724549.21</v>
      </c>
      <c r="AF165" s="47">
        <v>5724549.21</v>
      </c>
      <c r="AG165" s="31">
        <f>AE165/AB165-1</f>
        <v>-2.9737422033898286E-2</v>
      </c>
      <c r="AH165" s="53">
        <f>AF165/AE165-1</f>
        <v>0</v>
      </c>
      <c r="AI165" s="51">
        <v>5738012.9100000001</v>
      </c>
      <c r="AJ165" s="51">
        <v>5738012.9100000001</v>
      </c>
      <c r="AK165" s="51">
        <v>5738012.9100000001</v>
      </c>
      <c r="AL165" s="51">
        <v>5738012.9100000001</v>
      </c>
      <c r="AM165" s="31">
        <f>AI165/AF165-1</f>
        <v>2.3519231831357068E-3</v>
      </c>
      <c r="AN165" s="31">
        <f>AJ165/AI165-1</f>
        <v>0</v>
      </c>
      <c r="AO165" s="57">
        <v>5738012.9100000001</v>
      </c>
      <c r="AP165" s="51">
        <v>5738012.9100000001</v>
      </c>
      <c r="AQ165" s="51">
        <v>5738012.9100000001</v>
      </c>
      <c r="AR165" s="51">
        <v>5738012.9100000001</v>
      </c>
      <c r="AS165" s="31">
        <f>AO165/AK165-1</f>
        <v>0</v>
      </c>
      <c r="AT165" s="53">
        <f>AP165/AO165-1</f>
        <v>0</v>
      </c>
      <c r="AU165" s="57">
        <v>5738012.9100000001</v>
      </c>
      <c r="AV165" s="51">
        <v>5738012.9100000001</v>
      </c>
      <c r="AW165" s="51">
        <v>5738012.9100000001</v>
      </c>
      <c r="AX165" s="31">
        <f>AU165/AQ165-1</f>
        <v>0</v>
      </c>
      <c r="AY165" s="53">
        <f>AR165/AU165-1</f>
        <v>0</v>
      </c>
      <c r="AZ165" s="57">
        <v>5738012.9100000001</v>
      </c>
      <c r="BA165" s="51">
        <v>5738012.9100000001</v>
      </c>
      <c r="BB165" s="51">
        <v>5738012.9100000001</v>
      </c>
      <c r="BC165" s="51">
        <v>5738012.9100000001</v>
      </c>
      <c r="BD165" s="31">
        <f>AZ165/AV165-1</f>
        <v>0</v>
      </c>
      <c r="BE165" s="31">
        <f>BA165/AZ165-1</f>
        <v>0</v>
      </c>
      <c r="BF165" s="57">
        <v>5738012.9100000001</v>
      </c>
      <c r="BG165" s="51">
        <v>5738012.9100000001</v>
      </c>
      <c r="BH165" s="51">
        <v>5738012.9100000001</v>
      </c>
      <c r="BI165" s="31">
        <f>BF165/BB165-1</f>
        <v>0</v>
      </c>
      <c r="BJ165" s="31">
        <f>BG165/BF165-1</f>
        <v>0</v>
      </c>
      <c r="BK165" s="55">
        <v>5738012.9100000001</v>
      </c>
      <c r="BL165" s="542"/>
      <c r="BM165" s="542"/>
      <c r="BN165" s="51">
        <v>5738012.9100000001</v>
      </c>
      <c r="BO165" s="51">
        <v>5738012.9100000001</v>
      </c>
      <c r="BP165" s="51">
        <v>5738012.9100000001</v>
      </c>
      <c r="BQ165" s="51">
        <v>5738012.9100000001</v>
      </c>
      <c r="BR165" s="31">
        <f>IFERROR(BK165/BG165-1,"N/A")</f>
        <v>0</v>
      </c>
      <c r="BS165" s="609">
        <f>IFERROR(BP165/BK165-1,"N/A")</f>
        <v>0</v>
      </c>
      <c r="BT165" s="55">
        <v>5738012.9100000001</v>
      </c>
      <c r="BU165" s="542"/>
      <c r="BV165" s="542"/>
      <c r="BW165" s="542"/>
      <c r="BX165" s="542"/>
      <c r="BY165" s="542"/>
      <c r="BZ165" s="542"/>
      <c r="CA165" s="31">
        <f>IFERROR(BT165/BP165-1,"N/A")</f>
        <v>0</v>
      </c>
      <c r="CB165" s="609">
        <f>IFERROR(BY165/BT165-1,"N/A")</f>
        <v>-1</v>
      </c>
      <c r="CC165" s="21"/>
      <c r="CD165" s="112" t="s">
        <v>136</v>
      </c>
      <c r="CE165" s="19"/>
    </row>
    <row r="166" spans="1:83" ht="25.5">
      <c r="A166" s="2" t="str">
        <f t="shared" si="2"/>
        <v>TP2013081</v>
      </c>
      <c r="B166" s="314" t="s">
        <v>797</v>
      </c>
      <c r="C166" s="41" t="s">
        <v>45</v>
      </c>
      <c r="D166" s="24" t="s">
        <v>185</v>
      </c>
      <c r="E166" s="24">
        <v>30731</v>
      </c>
      <c r="F166" s="24">
        <v>50990</v>
      </c>
      <c r="G166" s="6"/>
      <c r="H166" s="103" t="s">
        <v>134</v>
      </c>
      <c r="I166" s="16"/>
      <c r="J166" s="16"/>
      <c r="K166" s="16"/>
      <c r="L166" s="39"/>
      <c r="M166" s="16"/>
      <c r="N166" s="16"/>
      <c r="O166" s="18"/>
      <c r="P166" s="39"/>
      <c r="Q166" s="16"/>
      <c r="R166" s="85"/>
      <c r="S166" s="80"/>
      <c r="T166" s="23"/>
      <c r="U166" s="18"/>
      <c r="V166" s="87"/>
      <c r="W166" s="22"/>
      <c r="X166" s="22"/>
      <c r="Y166" s="31"/>
      <c r="Z166" s="12"/>
      <c r="AA166" s="47">
        <v>0</v>
      </c>
      <c r="AB166" s="47">
        <v>5900000</v>
      </c>
      <c r="AC166" s="31"/>
      <c r="AD166" s="12"/>
      <c r="AE166" s="55">
        <v>5724549.21</v>
      </c>
      <c r="AF166" s="47">
        <v>5724549.21</v>
      </c>
      <c r="AG166" s="31"/>
      <c r="AH166" s="34"/>
      <c r="AI166" s="51">
        <v>5738012.9100000001</v>
      </c>
      <c r="AJ166" s="51">
        <v>5738012.9100000001</v>
      </c>
      <c r="AK166" s="51">
        <v>5738012.9100000001</v>
      </c>
      <c r="AL166" s="51">
        <v>5738012.9100000001</v>
      </c>
      <c r="AM166" s="31"/>
      <c r="AN166" s="12"/>
      <c r="AO166" s="57">
        <v>5738012.9100000001</v>
      </c>
      <c r="AP166" s="51">
        <v>5738012.9100000001</v>
      </c>
      <c r="AQ166" s="51">
        <v>5738012.9100000001</v>
      </c>
      <c r="AR166" s="51">
        <v>5738012.9100000001</v>
      </c>
      <c r="AS166" s="31"/>
      <c r="AT166" s="34"/>
      <c r="AU166" s="57">
        <v>5738012.9100000001</v>
      </c>
      <c r="AV166" s="51">
        <v>5738012.9100000001</v>
      </c>
      <c r="AW166" s="51">
        <v>5738012.9100000001</v>
      </c>
      <c r="AX166" s="31"/>
      <c r="AY166" s="34"/>
      <c r="AZ166" s="57">
        <v>5738012.9100000001</v>
      </c>
      <c r="BA166" s="51">
        <v>5738012.9100000001</v>
      </c>
      <c r="BB166" s="51">
        <v>5738012.9100000001</v>
      </c>
      <c r="BC166" s="51">
        <v>5738012.9100000001</v>
      </c>
      <c r="BD166" s="31"/>
      <c r="BE166" s="31"/>
      <c r="BF166" s="57">
        <v>5738012.9100000001</v>
      </c>
      <c r="BG166" s="51">
        <v>5738012.9100000001</v>
      </c>
      <c r="BH166" s="51">
        <v>5738012.9100000001</v>
      </c>
      <c r="BI166" s="31"/>
      <c r="BJ166" s="31"/>
      <c r="BK166" s="55">
        <v>5738012.9100000001</v>
      </c>
      <c r="BL166" s="542"/>
      <c r="BM166" s="542"/>
      <c r="BN166" s="51">
        <v>5738012.9100000001</v>
      </c>
      <c r="BO166" s="51">
        <v>5738012.9100000001</v>
      </c>
      <c r="BP166" s="51">
        <v>5738012.9100000001</v>
      </c>
      <c r="BQ166" s="51">
        <v>5738012.9100000001</v>
      </c>
      <c r="BR166" s="31"/>
      <c r="BS166" s="53"/>
      <c r="BT166" s="55">
        <v>5738012.9100000001</v>
      </c>
      <c r="BU166" s="542"/>
      <c r="BV166" s="542"/>
      <c r="BW166" s="542"/>
      <c r="BX166" s="542"/>
      <c r="BY166" s="542"/>
      <c r="BZ166" s="542"/>
      <c r="CA166" s="31"/>
      <c r="CB166" s="53"/>
      <c r="CC166" s="21"/>
      <c r="CD166" s="112"/>
      <c r="CE166" s="19"/>
    </row>
    <row r="167" spans="1:83" ht="25.5">
      <c r="A167" s="2" t="str">
        <f t="shared" si="2"/>
        <v/>
      </c>
      <c r="C167" s="42" t="s">
        <v>41</v>
      </c>
      <c r="D167" s="4" t="s">
        <v>182</v>
      </c>
      <c r="E167" s="4" t="s">
        <v>43</v>
      </c>
      <c r="F167" s="4" t="s">
        <v>43</v>
      </c>
      <c r="G167" s="6">
        <v>42309</v>
      </c>
      <c r="H167" s="103" t="s">
        <v>133</v>
      </c>
      <c r="I167" s="16"/>
      <c r="J167" s="16"/>
      <c r="K167" s="16"/>
      <c r="L167" s="39"/>
      <c r="M167" s="16"/>
      <c r="N167" s="16"/>
      <c r="O167" s="18"/>
      <c r="P167" s="39"/>
      <c r="Q167" s="16"/>
      <c r="R167" s="85"/>
      <c r="S167" s="80"/>
      <c r="T167" s="23"/>
      <c r="U167" s="18"/>
      <c r="V167" s="87"/>
      <c r="W167" s="22"/>
      <c r="X167" s="22"/>
      <c r="Y167" s="31"/>
      <c r="Z167" s="12"/>
      <c r="AA167" s="49">
        <f>AA168+AA169</f>
        <v>13776207.780000001</v>
      </c>
      <c r="AB167" s="47">
        <v>13860000</v>
      </c>
      <c r="AC167" s="31"/>
      <c r="AD167" s="12"/>
      <c r="AE167" s="57">
        <f>AE168+AE169</f>
        <v>13851900</v>
      </c>
      <c r="AF167" s="47">
        <v>13875791.700000001</v>
      </c>
      <c r="AG167" s="31">
        <f>AE167/AB167-1</f>
        <v>-5.8441558441557628E-4</v>
      </c>
      <c r="AH167" s="53">
        <f>AF167/AE167-1</f>
        <v>1.7247958763779714E-3</v>
      </c>
      <c r="AI167" s="51">
        <v>13851900</v>
      </c>
      <c r="AJ167" s="51">
        <v>13851900</v>
      </c>
      <c r="AK167" s="51">
        <v>13851900</v>
      </c>
      <c r="AL167" s="51">
        <v>13851900</v>
      </c>
      <c r="AM167" s="31">
        <f>AI167/AF167-1</f>
        <v>-1.7218260778590899E-3</v>
      </c>
      <c r="AN167" s="31">
        <f>AJ167/AI167-1</f>
        <v>0</v>
      </c>
      <c r="AO167" s="57">
        <v>13851900</v>
      </c>
      <c r="AP167" s="51">
        <v>13851900</v>
      </c>
      <c r="AQ167" s="51">
        <v>13851900</v>
      </c>
      <c r="AR167" s="51">
        <v>13851900</v>
      </c>
      <c r="AS167" s="31">
        <f>AO167/AK167-1</f>
        <v>0</v>
      </c>
      <c r="AT167" s="53">
        <f>AP167/AO167-1</f>
        <v>0</v>
      </c>
      <c r="AU167" s="57">
        <v>13851900</v>
      </c>
      <c r="AV167" s="51">
        <v>13851900</v>
      </c>
      <c r="AW167" s="51">
        <v>13851900</v>
      </c>
      <c r="AX167" s="31">
        <f>AU167/AQ167-1</f>
        <v>0</v>
      </c>
      <c r="AY167" s="53">
        <f>AR167/AU167-1</f>
        <v>0</v>
      </c>
      <c r="AZ167" s="57">
        <v>13851900</v>
      </c>
      <c r="BA167" s="51">
        <v>13851900</v>
      </c>
      <c r="BB167" s="51">
        <v>13851900</v>
      </c>
      <c r="BC167" s="51">
        <v>13851900</v>
      </c>
      <c r="BD167" s="31">
        <f>AZ167/AV167-1</f>
        <v>0</v>
      </c>
      <c r="BE167" s="31">
        <f>BA167/AZ167-1</f>
        <v>0</v>
      </c>
      <c r="BF167" s="57">
        <v>13851900</v>
      </c>
      <c r="BG167" s="51">
        <v>13851900</v>
      </c>
      <c r="BH167" s="51">
        <v>13851900</v>
      </c>
      <c r="BI167" s="31">
        <f>BF167/BB167-1</f>
        <v>0</v>
      </c>
      <c r="BJ167" s="31">
        <f>BG167/BF167-1</f>
        <v>0</v>
      </c>
      <c r="BK167" s="55">
        <v>13851900</v>
      </c>
      <c r="BL167" s="542"/>
      <c r="BM167" s="542"/>
      <c r="BN167" s="51">
        <v>13851900</v>
      </c>
      <c r="BO167" s="51">
        <v>13851900</v>
      </c>
      <c r="BP167" s="51">
        <v>13851900</v>
      </c>
      <c r="BQ167" s="51">
        <v>13851900</v>
      </c>
      <c r="BR167" s="31">
        <f>IFERROR(BK167/BG167-1,"N/A")</f>
        <v>0</v>
      </c>
      <c r="BS167" s="609">
        <f>IFERROR(BP167/BK167-1,"N/A")</f>
        <v>0</v>
      </c>
      <c r="BT167" s="55">
        <v>13851900</v>
      </c>
      <c r="BU167" s="542"/>
      <c r="BV167" s="542"/>
      <c r="BW167" s="542"/>
      <c r="BX167" s="542"/>
      <c r="BY167" s="542"/>
      <c r="BZ167" s="542"/>
      <c r="CA167" s="31">
        <f>IFERROR(BT167/BP167-1,"N/A")</f>
        <v>0</v>
      </c>
      <c r="CB167" s="609">
        <f>IFERROR(BY167/BT167-1,"N/A")</f>
        <v>-1</v>
      </c>
      <c r="CC167" s="21"/>
      <c r="CD167" s="112"/>
      <c r="CE167" s="19"/>
    </row>
    <row r="168" spans="1:83" ht="25.5">
      <c r="A168" s="2" t="str">
        <f t="shared" si="2"/>
        <v>TP2012172</v>
      </c>
      <c r="B168" s="314" t="s">
        <v>1682</v>
      </c>
      <c r="C168" s="41" t="s">
        <v>45</v>
      </c>
      <c r="D168" s="24" t="s">
        <v>182</v>
      </c>
      <c r="E168" s="24">
        <v>30769</v>
      </c>
      <c r="F168" s="24">
        <v>51045</v>
      </c>
      <c r="G168" s="6"/>
      <c r="H168" s="103" t="s">
        <v>132</v>
      </c>
      <c r="I168" s="16"/>
      <c r="J168" s="16"/>
      <c r="K168" s="16"/>
      <c r="L168" s="39"/>
      <c r="M168" s="16"/>
      <c r="N168" s="16"/>
      <c r="O168" s="18"/>
      <c r="P168" s="39"/>
      <c r="Q168" s="16"/>
      <c r="R168" s="85"/>
      <c r="S168" s="80"/>
      <c r="T168" s="23"/>
      <c r="U168" s="18"/>
      <c r="V168" s="87"/>
      <c r="W168" s="22"/>
      <c r="X168" s="22"/>
      <c r="Y168" s="31"/>
      <c r="Z168" s="12"/>
      <c r="AA168" s="49">
        <v>8781708.7300000004</v>
      </c>
      <c r="AB168" s="47">
        <v>8800000</v>
      </c>
      <c r="AC168" s="31"/>
      <c r="AD168" s="12"/>
      <c r="AE168" s="57">
        <v>8784201</v>
      </c>
      <c r="AF168" s="47">
        <v>8796443.3100000005</v>
      </c>
      <c r="AG168" s="31"/>
      <c r="AH168" s="34"/>
      <c r="AI168" s="51">
        <v>8784201</v>
      </c>
      <c r="AJ168" s="51">
        <v>8784201</v>
      </c>
      <c r="AK168" s="51">
        <v>8784201</v>
      </c>
      <c r="AL168" s="51">
        <v>8784201</v>
      </c>
      <c r="AM168" s="31"/>
      <c r="AN168" s="12"/>
      <c r="AO168" s="57">
        <v>8784201</v>
      </c>
      <c r="AP168" s="51">
        <v>8784201</v>
      </c>
      <c r="AQ168" s="51">
        <v>8784201</v>
      </c>
      <c r="AR168" s="51">
        <v>8784201</v>
      </c>
      <c r="AS168" s="31"/>
      <c r="AT168" s="34"/>
      <c r="AU168" s="57">
        <v>8784201</v>
      </c>
      <c r="AV168" s="51">
        <v>8784201</v>
      </c>
      <c r="AW168" s="51">
        <v>8784201</v>
      </c>
      <c r="AX168" s="31"/>
      <c r="AY168" s="34"/>
      <c r="AZ168" s="57">
        <v>8784201</v>
      </c>
      <c r="BA168" s="51">
        <v>8784201</v>
      </c>
      <c r="BB168" s="51">
        <v>8784201</v>
      </c>
      <c r="BC168" s="51">
        <v>8784201</v>
      </c>
      <c r="BD168" s="31"/>
      <c r="BE168" s="31"/>
      <c r="BF168" s="57">
        <v>8784201</v>
      </c>
      <c r="BG168" s="51">
        <v>8784201</v>
      </c>
      <c r="BH168" s="51">
        <v>8784201</v>
      </c>
      <c r="BI168" s="31"/>
      <c r="BJ168" s="31"/>
      <c r="BK168" s="55">
        <v>8784201</v>
      </c>
      <c r="BL168" s="542"/>
      <c r="BM168" s="542"/>
      <c r="BN168" s="51">
        <v>8784201</v>
      </c>
      <c r="BO168" s="51">
        <v>8784201</v>
      </c>
      <c r="BP168" s="51">
        <v>8784201</v>
      </c>
      <c r="BQ168" s="51">
        <v>8784201</v>
      </c>
      <c r="BR168" s="31"/>
      <c r="BS168" s="53"/>
      <c r="BT168" s="55">
        <v>8784201</v>
      </c>
      <c r="BU168" s="542"/>
      <c r="BV168" s="542"/>
      <c r="BW168" s="542"/>
      <c r="BX168" s="542"/>
      <c r="BY168" s="542"/>
      <c r="BZ168" s="542"/>
      <c r="CA168" s="31"/>
      <c r="CB168" s="53"/>
      <c r="CC168" s="21"/>
      <c r="CD168" s="112"/>
      <c r="CE168" s="19"/>
    </row>
    <row r="169" spans="1:83" ht="25.5">
      <c r="A169" s="2" t="str">
        <f t="shared" si="2"/>
        <v>TP2012172</v>
      </c>
      <c r="B169" s="314" t="s">
        <v>809</v>
      </c>
      <c r="C169" s="41" t="s">
        <v>45</v>
      </c>
      <c r="D169" s="24" t="s">
        <v>182</v>
      </c>
      <c r="E169" s="24">
        <v>30769</v>
      </c>
      <c r="F169" s="24">
        <v>51046</v>
      </c>
      <c r="G169" s="6">
        <v>41974</v>
      </c>
      <c r="H169" s="103" t="s">
        <v>130</v>
      </c>
      <c r="I169" s="16"/>
      <c r="J169" s="16"/>
      <c r="K169" s="16"/>
      <c r="L169" s="39"/>
      <c r="M169" s="16"/>
      <c r="N169" s="16"/>
      <c r="O169" s="18"/>
      <c r="P169" s="39"/>
      <c r="Q169" s="16"/>
      <c r="R169" s="85"/>
      <c r="S169" s="80"/>
      <c r="T169" s="23"/>
      <c r="U169" s="18"/>
      <c r="V169" s="87"/>
      <c r="W169" s="22"/>
      <c r="X169" s="22"/>
      <c r="Y169" s="31"/>
      <c r="Z169" s="12"/>
      <c r="AA169" s="49">
        <v>4994499.05</v>
      </c>
      <c r="AB169" s="47">
        <v>5060000</v>
      </c>
      <c r="AC169" s="31"/>
      <c r="AD169" s="12"/>
      <c r="AE169" s="57">
        <v>5067699</v>
      </c>
      <c r="AF169" s="47">
        <v>5079348.3900000006</v>
      </c>
      <c r="AG169" s="31"/>
      <c r="AH169" s="34"/>
      <c r="AI169" s="51">
        <v>5067699</v>
      </c>
      <c r="AJ169" s="51">
        <v>5067699</v>
      </c>
      <c r="AK169" s="51">
        <v>5067699</v>
      </c>
      <c r="AL169" s="51">
        <v>5067699</v>
      </c>
      <c r="AM169" s="31"/>
      <c r="AN169" s="12"/>
      <c r="AO169" s="57">
        <v>5067699</v>
      </c>
      <c r="AP169" s="51">
        <v>5067699</v>
      </c>
      <c r="AQ169" s="51">
        <v>5067699</v>
      </c>
      <c r="AR169" s="51">
        <v>5067699</v>
      </c>
      <c r="AS169" s="31"/>
      <c r="AT169" s="34"/>
      <c r="AU169" s="57">
        <v>5067699</v>
      </c>
      <c r="AV169" s="51">
        <v>5067699</v>
      </c>
      <c r="AW169" s="51">
        <v>5067699</v>
      </c>
      <c r="AX169" s="31"/>
      <c r="AY169" s="34"/>
      <c r="AZ169" s="57">
        <v>5067699</v>
      </c>
      <c r="BA169" s="51">
        <v>5067699</v>
      </c>
      <c r="BB169" s="51">
        <v>5067699</v>
      </c>
      <c r="BC169" s="51">
        <v>5067699</v>
      </c>
      <c r="BD169" s="31"/>
      <c r="BE169" s="31"/>
      <c r="BF169" s="57">
        <v>5067699</v>
      </c>
      <c r="BG169" s="51">
        <v>5067699</v>
      </c>
      <c r="BH169" s="51">
        <v>5067699</v>
      </c>
      <c r="BI169" s="31"/>
      <c r="BJ169" s="31"/>
      <c r="BK169" s="55">
        <v>5067699</v>
      </c>
      <c r="BL169" s="542"/>
      <c r="BM169" s="542"/>
      <c r="BN169" s="51">
        <v>5067699</v>
      </c>
      <c r="BO169" s="51">
        <v>5067699</v>
      </c>
      <c r="BP169" s="51">
        <v>5067699</v>
      </c>
      <c r="BQ169" s="51">
        <v>5067699</v>
      </c>
      <c r="BR169" s="31"/>
      <c r="BS169" s="53"/>
      <c r="BT169" s="55">
        <v>5067699</v>
      </c>
      <c r="BU169" s="542"/>
      <c r="BV169" s="542"/>
      <c r="BW169" s="542"/>
      <c r="BX169" s="542"/>
      <c r="BY169" s="542"/>
      <c r="BZ169" s="542"/>
      <c r="CA169" s="31"/>
      <c r="CB169" s="53"/>
      <c r="CC169" s="21"/>
      <c r="CD169" s="112"/>
      <c r="CE169" s="19"/>
    </row>
    <row r="170" spans="1:83" ht="25.5">
      <c r="A170" s="2" t="str">
        <f t="shared" si="2"/>
        <v/>
      </c>
      <c r="C170" s="42" t="s">
        <v>41</v>
      </c>
      <c r="D170" s="4" t="s">
        <v>179</v>
      </c>
      <c r="E170" s="4" t="s">
        <v>43</v>
      </c>
      <c r="F170" s="4" t="s">
        <v>43</v>
      </c>
      <c r="G170" s="6">
        <v>42473</v>
      </c>
      <c r="H170" s="103" t="s">
        <v>150</v>
      </c>
      <c r="I170" s="16"/>
      <c r="J170" s="16"/>
      <c r="K170" s="16"/>
      <c r="L170" s="39"/>
      <c r="M170" s="16"/>
      <c r="N170" s="16"/>
      <c r="O170" s="18"/>
      <c r="P170" s="39"/>
      <c r="Q170" s="16"/>
      <c r="R170" s="85"/>
      <c r="S170" s="80"/>
      <c r="T170" s="23"/>
      <c r="U170" s="18"/>
      <c r="V170" s="87"/>
      <c r="W170" s="22"/>
      <c r="X170" s="22"/>
      <c r="Y170" s="31"/>
      <c r="Z170" s="12"/>
      <c r="AA170" s="47">
        <v>0</v>
      </c>
      <c r="AB170" s="47">
        <v>0</v>
      </c>
      <c r="AC170" s="31"/>
      <c r="AD170" s="12"/>
      <c r="AE170" s="55">
        <v>0</v>
      </c>
      <c r="AF170" s="47">
        <v>8831593.040000001</v>
      </c>
      <c r="AG170" s="31"/>
      <c r="AH170" s="53"/>
      <c r="AI170" s="51">
        <v>9375483.4200000018</v>
      </c>
      <c r="AJ170" s="51">
        <v>9375483.4200000018</v>
      </c>
      <c r="AK170" s="51">
        <v>9375483.4200000018</v>
      </c>
      <c r="AL170" s="51">
        <v>9375483.4200000018</v>
      </c>
      <c r="AM170" s="31">
        <f>AI170/AF170-1</f>
        <v>6.1584628904051142E-2</v>
      </c>
      <c r="AN170" s="31">
        <f>AJ170/AI170-1</f>
        <v>0</v>
      </c>
      <c r="AO170" s="55">
        <f>SUM(AO171:AO172)</f>
        <v>9381462.7200000007</v>
      </c>
      <c r="AP170" s="51">
        <v>9375483.4200000018</v>
      </c>
      <c r="AQ170" s="51">
        <v>9375483.4200000018</v>
      </c>
      <c r="AR170" s="51">
        <v>9375483.4200000018</v>
      </c>
      <c r="AS170" s="31">
        <f>AO170/AK170-1</f>
        <v>6.3775911407870645E-4</v>
      </c>
      <c r="AT170" s="53">
        <f>AP170/AO170-1</f>
        <v>-6.3735263662578756E-4</v>
      </c>
      <c r="AU170" s="55">
        <f>SUM(AU171:AU172)</f>
        <v>9381462.7200000007</v>
      </c>
      <c r="AV170" s="51">
        <v>9375483.4200000018</v>
      </c>
      <c r="AW170" s="51">
        <v>9375483.4200000018</v>
      </c>
      <c r="AX170" s="31">
        <f>AU170/AQ170-1</f>
        <v>6.3775911407870645E-4</v>
      </c>
      <c r="AY170" s="53">
        <f>AR170/AU170-1</f>
        <v>-6.3735263662578756E-4</v>
      </c>
      <c r="AZ170" s="55">
        <f>SUM(AZ171:AZ172)</f>
        <v>9381462.7200000007</v>
      </c>
      <c r="BA170" s="47">
        <v>9381462.7200000007</v>
      </c>
      <c r="BB170" s="47">
        <v>9381462.7200000007</v>
      </c>
      <c r="BC170" s="47">
        <v>9381462.7200000007</v>
      </c>
      <c r="BD170" s="31">
        <f>AZ170/AV170-1</f>
        <v>6.3775911407870645E-4</v>
      </c>
      <c r="BE170" s="31">
        <f>BA170/AZ170-1</f>
        <v>0</v>
      </c>
      <c r="BF170" s="55">
        <f>SUM(BF171:BF172)</f>
        <v>9381462.7200000007</v>
      </c>
      <c r="BG170" s="47">
        <f t="shared" ref="BG170:BH170" si="3">SUM(BG171:BG172)</f>
        <v>9381462.7200000007</v>
      </c>
      <c r="BH170" s="47">
        <f t="shared" si="3"/>
        <v>9381462.7200000007</v>
      </c>
      <c r="BI170" s="31">
        <f>BF170/BB170-1</f>
        <v>0</v>
      </c>
      <c r="BJ170" s="31">
        <f>BG170/BF170-1</f>
        <v>0</v>
      </c>
      <c r="BK170" s="55">
        <f>SUM(BK171:BK172)</f>
        <v>9381462.7200000007</v>
      </c>
      <c r="BL170" s="542"/>
      <c r="BM170" s="542"/>
      <c r="BN170" s="51">
        <v>9381462.7200000007</v>
      </c>
      <c r="BO170" s="51">
        <v>9381462.7200000007</v>
      </c>
      <c r="BP170" s="51">
        <v>9381462.7200000007</v>
      </c>
      <c r="BQ170" s="51">
        <v>9381462.7200000007</v>
      </c>
      <c r="BR170" s="31">
        <f>IFERROR(BK170/BG170-1,"N/A")</f>
        <v>0</v>
      </c>
      <c r="BS170" s="609">
        <f>IFERROR(BP170/BK170-1,"N/A")</f>
        <v>0</v>
      </c>
      <c r="BT170" s="55">
        <f>SUM(BT171:BT172)</f>
        <v>9381462.7200000007</v>
      </c>
      <c r="BU170" s="542"/>
      <c r="BV170" s="542"/>
      <c r="BW170" s="542"/>
      <c r="BX170" s="542"/>
      <c r="BY170" s="542"/>
      <c r="BZ170" s="542"/>
      <c r="CA170" s="31">
        <f>IFERROR(BT170/BP170-1,"N/A")</f>
        <v>0</v>
      </c>
      <c r="CB170" s="609">
        <f>IFERROR(BY170/BT170-1,"N/A")</f>
        <v>-1</v>
      </c>
      <c r="CC170" s="21"/>
      <c r="CD170" s="112"/>
      <c r="CE170" s="19"/>
    </row>
    <row r="171" spans="1:83" ht="22.5">
      <c r="A171" s="2" t="str">
        <f t="shared" si="2"/>
        <v>TP2012145</v>
      </c>
      <c r="B171" s="314" t="s">
        <v>747</v>
      </c>
      <c r="C171" s="41" t="s">
        <v>45</v>
      </c>
      <c r="D171" s="24" t="s">
        <v>179</v>
      </c>
      <c r="E171" s="24">
        <v>478</v>
      </c>
      <c r="F171" s="24">
        <v>10615</v>
      </c>
      <c r="G171" s="6"/>
      <c r="H171" s="103" t="s">
        <v>149</v>
      </c>
      <c r="I171" s="16"/>
      <c r="J171" s="16"/>
      <c r="K171" s="16"/>
      <c r="L171" s="39"/>
      <c r="M171" s="16"/>
      <c r="N171" s="16"/>
      <c r="O171" s="18"/>
      <c r="P171" s="39"/>
      <c r="Q171" s="16"/>
      <c r="R171" s="85"/>
      <c r="S171" s="80"/>
      <c r="T171" s="23"/>
      <c r="U171" s="18"/>
      <c r="V171" s="87"/>
      <c r="W171" s="22"/>
      <c r="X171" s="22"/>
      <c r="Y171" s="31"/>
      <c r="Z171" s="12"/>
      <c r="AA171" s="47">
        <v>0</v>
      </c>
      <c r="AB171" s="47">
        <v>0</v>
      </c>
      <c r="AC171" s="31"/>
      <c r="AD171" s="12"/>
      <c r="AE171" s="55">
        <v>0</v>
      </c>
      <c r="AF171" s="47">
        <v>619192.67999999993</v>
      </c>
      <c r="AG171" s="31"/>
      <c r="AH171" s="34"/>
      <c r="AI171" s="51">
        <v>641980.68000000005</v>
      </c>
      <c r="AJ171" s="51">
        <v>641980.68000000005</v>
      </c>
      <c r="AK171" s="51">
        <v>641980.68000000005</v>
      </c>
      <c r="AL171" s="51">
        <v>641980.68000000005</v>
      </c>
      <c r="AM171" s="31"/>
      <c r="AN171" s="12"/>
      <c r="AO171" s="55">
        <v>642202.51</v>
      </c>
      <c r="AP171" s="51">
        <v>641980.68000000005</v>
      </c>
      <c r="AQ171" s="51">
        <v>641980.68000000005</v>
      </c>
      <c r="AR171" s="51">
        <v>641980.68000000005</v>
      </c>
      <c r="AS171" s="31"/>
      <c r="AT171" s="34"/>
      <c r="AU171" s="55">
        <v>642202.51</v>
      </c>
      <c r="AV171" s="51">
        <v>641980.68000000005</v>
      </c>
      <c r="AW171" s="51">
        <v>641980.68000000005</v>
      </c>
      <c r="AX171" s="31"/>
      <c r="AY171" s="34"/>
      <c r="AZ171" s="55">
        <v>642202.51</v>
      </c>
      <c r="BA171" s="47">
        <v>642202.51</v>
      </c>
      <c r="BB171" s="47">
        <v>642202.51</v>
      </c>
      <c r="BC171" s="47">
        <v>642202.51</v>
      </c>
      <c r="BD171" s="31"/>
      <c r="BE171" s="31"/>
      <c r="BF171" s="55">
        <v>642202.51</v>
      </c>
      <c r="BG171" s="47">
        <v>642202.51</v>
      </c>
      <c r="BH171" s="47">
        <v>642202.51</v>
      </c>
      <c r="BI171" s="31"/>
      <c r="BJ171" s="31"/>
      <c r="BK171" s="55">
        <v>642202.51</v>
      </c>
      <c r="BL171" s="542"/>
      <c r="BM171" s="542"/>
      <c r="BN171" s="51">
        <v>642202.51</v>
      </c>
      <c r="BO171" s="51">
        <v>642202.51</v>
      </c>
      <c r="BP171" s="51">
        <v>642202.51</v>
      </c>
      <c r="BQ171" s="51">
        <v>642202.51</v>
      </c>
      <c r="BR171" s="31"/>
      <c r="BS171" s="53"/>
      <c r="BT171" s="55">
        <v>642202.51</v>
      </c>
      <c r="BU171" s="542"/>
      <c r="BV171" s="542"/>
      <c r="BW171" s="542"/>
      <c r="BX171" s="542"/>
      <c r="BY171" s="542"/>
      <c r="BZ171" s="542"/>
      <c r="CA171" s="31"/>
      <c r="CB171" s="53"/>
      <c r="CC171" s="21"/>
      <c r="CD171" s="112" t="s">
        <v>431</v>
      </c>
      <c r="CE171" s="19"/>
    </row>
    <row r="172" spans="1:83" ht="25.5">
      <c r="A172" s="2" t="str">
        <f t="shared" si="2"/>
        <v>TP2012145</v>
      </c>
      <c r="B172" s="314" t="s">
        <v>1679</v>
      </c>
      <c r="C172" s="41" t="s">
        <v>45</v>
      </c>
      <c r="D172" s="24" t="s">
        <v>179</v>
      </c>
      <c r="E172" s="24">
        <v>512</v>
      </c>
      <c r="F172" s="24">
        <v>10657</v>
      </c>
      <c r="G172" s="6"/>
      <c r="H172" s="103" t="s">
        <v>147</v>
      </c>
      <c r="I172" s="16"/>
      <c r="J172" s="16"/>
      <c r="K172" s="16"/>
      <c r="L172" s="39"/>
      <c r="M172" s="16"/>
      <c r="N172" s="16"/>
      <c r="O172" s="18"/>
      <c r="P172" s="39"/>
      <c r="Q172" s="16"/>
      <c r="R172" s="85"/>
      <c r="S172" s="80"/>
      <c r="T172" s="23"/>
      <c r="U172" s="18"/>
      <c r="V172" s="87"/>
      <c r="W172" s="22"/>
      <c r="X172" s="22"/>
      <c r="Y172" s="31"/>
      <c r="Z172" s="12"/>
      <c r="AA172" s="47">
        <v>0</v>
      </c>
      <c r="AB172" s="47">
        <v>0</v>
      </c>
      <c r="AC172" s="31"/>
      <c r="AD172" s="12"/>
      <c r="AE172" s="55">
        <v>0</v>
      </c>
      <c r="AF172" s="47">
        <v>8212400.3600000003</v>
      </c>
      <c r="AG172" s="31"/>
      <c r="AH172" s="34"/>
      <c r="AI172" s="51">
        <v>8733502.7400000021</v>
      </c>
      <c r="AJ172" s="51">
        <v>8733502.7400000021</v>
      </c>
      <c r="AK172" s="51">
        <v>8733502.7400000021</v>
      </c>
      <c r="AL172" s="51">
        <v>8733502.7400000021</v>
      </c>
      <c r="AM172" s="31"/>
      <c r="AN172" s="12"/>
      <c r="AO172" s="55">
        <v>8739260.2100000009</v>
      </c>
      <c r="AP172" s="51">
        <v>8733502.7400000021</v>
      </c>
      <c r="AQ172" s="51">
        <v>8733502.7400000021</v>
      </c>
      <c r="AR172" s="51">
        <v>8733502.7400000021</v>
      </c>
      <c r="AS172" s="31"/>
      <c r="AT172" s="34"/>
      <c r="AU172" s="55">
        <v>8739260.2100000009</v>
      </c>
      <c r="AV172" s="51">
        <v>8733502.7400000021</v>
      </c>
      <c r="AW172" s="51">
        <v>8733502.7400000021</v>
      </c>
      <c r="AX172" s="31"/>
      <c r="AY172" s="34"/>
      <c r="AZ172" s="55">
        <v>8739260.2100000009</v>
      </c>
      <c r="BA172" s="47">
        <v>8739260.2100000009</v>
      </c>
      <c r="BB172" s="47">
        <v>8739260.2100000009</v>
      </c>
      <c r="BC172" s="47">
        <v>8739260.2100000009</v>
      </c>
      <c r="BD172" s="31"/>
      <c r="BE172" s="31"/>
      <c r="BF172" s="55">
        <v>8739260.2100000009</v>
      </c>
      <c r="BG172" s="47">
        <v>8739260.2100000009</v>
      </c>
      <c r="BH172" s="47">
        <v>8739260.2100000009</v>
      </c>
      <c r="BI172" s="31"/>
      <c r="BJ172" s="31"/>
      <c r="BK172" s="55">
        <v>8739260.2100000009</v>
      </c>
      <c r="BL172" s="542"/>
      <c r="BM172" s="542"/>
      <c r="BN172" s="51">
        <v>8739260.2100000009</v>
      </c>
      <c r="BO172" s="51">
        <v>8739260.2100000009</v>
      </c>
      <c r="BP172" s="51">
        <v>8739260.2100000009</v>
      </c>
      <c r="BQ172" s="51">
        <v>8739260.2100000009</v>
      </c>
      <c r="BR172" s="31"/>
      <c r="BS172" s="53"/>
      <c r="BT172" s="55">
        <v>8739260.2100000009</v>
      </c>
      <c r="BU172" s="542"/>
      <c r="BV172" s="542"/>
      <c r="BW172" s="542"/>
      <c r="BX172" s="542"/>
      <c r="BY172" s="542"/>
      <c r="BZ172" s="542"/>
      <c r="CA172" s="31"/>
      <c r="CB172" s="53"/>
      <c r="CC172" s="21"/>
      <c r="CD172" s="112" t="s">
        <v>432</v>
      </c>
      <c r="CE172" s="19"/>
    </row>
    <row r="173" spans="1:83" ht="24.75" customHeight="1">
      <c r="A173" s="2" t="str">
        <f t="shared" si="2"/>
        <v/>
      </c>
      <c r="C173" s="42" t="s">
        <v>41</v>
      </c>
      <c r="D173" s="4" t="s">
        <v>176</v>
      </c>
      <c r="E173" s="4" t="s">
        <v>43</v>
      </c>
      <c r="F173" s="4" t="s">
        <v>43</v>
      </c>
      <c r="G173" s="6">
        <v>42623</v>
      </c>
      <c r="H173" s="116" t="s">
        <v>157</v>
      </c>
      <c r="I173" s="16"/>
      <c r="J173" s="16"/>
      <c r="K173" s="16"/>
      <c r="L173" s="39"/>
      <c r="M173" s="16"/>
      <c r="N173" s="16"/>
      <c r="O173" s="18"/>
      <c r="P173" s="39"/>
      <c r="Q173" s="16"/>
      <c r="R173" s="85"/>
      <c r="S173" s="80"/>
      <c r="T173" s="23"/>
      <c r="U173" s="18"/>
      <c r="V173" s="87"/>
      <c r="W173" s="22"/>
      <c r="X173" s="22"/>
      <c r="Y173" s="31"/>
      <c r="Z173" s="12"/>
      <c r="AA173" s="47">
        <v>0</v>
      </c>
      <c r="AB173" s="47">
        <v>0</v>
      </c>
      <c r="AC173" s="31"/>
      <c r="AD173" s="12"/>
      <c r="AE173" s="55">
        <v>0</v>
      </c>
      <c r="AF173" s="47">
        <v>1111301.77</v>
      </c>
      <c r="AG173" s="31"/>
      <c r="AH173" s="34"/>
      <c r="AI173" s="51">
        <v>1556621.42</v>
      </c>
      <c r="AJ173" s="51">
        <v>1556621.42</v>
      </c>
      <c r="AK173" s="51">
        <v>1556621.42</v>
      </c>
      <c r="AL173" s="51">
        <v>1556621.42</v>
      </c>
      <c r="AM173" s="31">
        <f>AI173/AF173-1</f>
        <v>0.40071892443759882</v>
      </c>
      <c r="AN173" s="31">
        <f>AJ173/AI173-1</f>
        <v>0</v>
      </c>
      <c r="AO173" s="55">
        <v>1558180.6099999999</v>
      </c>
      <c r="AP173" s="51">
        <v>1556621.42</v>
      </c>
      <c r="AQ173" s="51">
        <v>1556621.42</v>
      </c>
      <c r="AR173" s="51">
        <v>1556621.42</v>
      </c>
      <c r="AS173" s="31">
        <f>AO173/AK173-1</f>
        <v>1.0016500993541566E-3</v>
      </c>
      <c r="AT173" s="53">
        <f>AP173/AO173-1</f>
        <v>-1.0006478003855568E-3</v>
      </c>
      <c r="AU173" s="55">
        <v>1558180.6099999999</v>
      </c>
      <c r="AV173" s="51">
        <v>1556621.42</v>
      </c>
      <c r="AW173" s="51">
        <v>1556621.42</v>
      </c>
      <c r="AX173" s="31">
        <f>AU173/AQ173-1</f>
        <v>1.0016500993541566E-3</v>
      </c>
      <c r="AY173" s="53">
        <f>AR173/AU173-1</f>
        <v>-1.0006478003855568E-3</v>
      </c>
      <c r="AZ173" s="55">
        <v>1558180.6099999999</v>
      </c>
      <c r="BA173" s="47">
        <v>1558180.6099999999</v>
      </c>
      <c r="BB173" s="47">
        <v>1558180.6099999999</v>
      </c>
      <c r="BC173" s="47">
        <v>1558180.6099999999</v>
      </c>
      <c r="BD173" s="31">
        <f>AZ173/AV173-1</f>
        <v>1.0016500993541566E-3</v>
      </c>
      <c r="BE173" s="31">
        <f>BA173/AZ173-1</f>
        <v>0</v>
      </c>
      <c r="BF173" s="55">
        <v>1558180.6099999999</v>
      </c>
      <c r="BG173" s="47">
        <v>1558180.6099999999</v>
      </c>
      <c r="BH173" s="47">
        <v>1558180.6099999999</v>
      </c>
      <c r="BI173" s="31">
        <f>BF173/BB173-1</f>
        <v>0</v>
      </c>
      <c r="BJ173" s="31">
        <f>BG173/BF173-1</f>
        <v>0</v>
      </c>
      <c r="BK173" s="55">
        <v>1558180.6099999999</v>
      </c>
      <c r="BL173" s="542"/>
      <c r="BM173" s="542"/>
      <c r="BN173" s="51">
        <v>1558180.6099999999</v>
      </c>
      <c r="BO173" s="51">
        <v>1558180.6099999999</v>
      </c>
      <c r="BP173" s="51">
        <v>1558180.6099999999</v>
      </c>
      <c r="BQ173" s="51">
        <v>1558180.6099999999</v>
      </c>
      <c r="BR173" s="31">
        <f>IFERROR(BK173/BG173-1,"N/A")</f>
        <v>0</v>
      </c>
      <c r="BS173" s="609">
        <f>IFERROR(BP173/BK173-1,"N/A")</f>
        <v>0</v>
      </c>
      <c r="BT173" s="55">
        <v>1558180.6099999999</v>
      </c>
      <c r="BU173" s="542"/>
      <c r="BV173" s="542"/>
      <c r="BW173" s="542"/>
      <c r="BX173" s="542"/>
      <c r="BY173" s="542"/>
      <c r="BZ173" s="542"/>
      <c r="CA173" s="31">
        <f>IFERROR(BT173/BP173-1,"N/A")</f>
        <v>0</v>
      </c>
      <c r="CB173" s="609">
        <f>IFERROR(BY173/BT173-1,"N/A")</f>
        <v>-1</v>
      </c>
      <c r="CC173" s="21"/>
      <c r="CD173" s="119"/>
      <c r="CE173" s="19"/>
    </row>
    <row r="174" spans="1:83" ht="25.5">
      <c r="A174" s="2" t="str">
        <f t="shared" si="2"/>
        <v>TP2011022</v>
      </c>
      <c r="B174" s="314" t="s">
        <v>724</v>
      </c>
      <c r="C174" s="41" t="s">
        <v>45</v>
      </c>
      <c r="D174" s="24" t="s">
        <v>176</v>
      </c>
      <c r="E174" s="24">
        <v>30298</v>
      </c>
      <c r="F174" s="24">
        <v>50336</v>
      </c>
      <c r="G174" s="6"/>
      <c r="H174" s="103" t="s">
        <v>155</v>
      </c>
      <c r="I174" s="16"/>
      <c r="J174" s="16"/>
      <c r="K174" s="16"/>
      <c r="L174" s="39"/>
      <c r="M174" s="16"/>
      <c r="N174" s="16"/>
      <c r="O174" s="18"/>
      <c r="P174" s="39"/>
      <c r="Q174" s="16"/>
      <c r="R174" s="85"/>
      <c r="S174" s="80"/>
      <c r="T174" s="23"/>
      <c r="U174" s="18"/>
      <c r="V174" s="87"/>
      <c r="W174" s="22"/>
      <c r="X174" s="22"/>
      <c r="Y174" s="31"/>
      <c r="Z174" s="12"/>
      <c r="AA174" s="47">
        <v>0</v>
      </c>
      <c r="AB174" s="47">
        <v>0</v>
      </c>
      <c r="AC174" s="31"/>
      <c r="AD174" s="12"/>
      <c r="AE174" s="55">
        <v>0</v>
      </c>
      <c r="AF174" s="47">
        <v>1111301.77</v>
      </c>
      <c r="AG174" s="31"/>
      <c r="AH174" s="34"/>
      <c r="AI174" s="51">
        <v>1556621.42</v>
      </c>
      <c r="AJ174" s="51">
        <v>1556621.42</v>
      </c>
      <c r="AK174" s="51">
        <v>1556621.42</v>
      </c>
      <c r="AL174" s="51">
        <v>1556621.42</v>
      </c>
      <c r="AM174" s="31"/>
      <c r="AN174" s="12"/>
      <c r="AO174" s="55">
        <v>1558180.6099999999</v>
      </c>
      <c r="AP174" s="51">
        <v>1556621.42</v>
      </c>
      <c r="AQ174" s="51">
        <v>1556621.42</v>
      </c>
      <c r="AR174" s="51">
        <v>1556621.42</v>
      </c>
      <c r="AS174" s="31"/>
      <c r="AT174" s="34"/>
      <c r="AU174" s="55">
        <v>1558180.6099999999</v>
      </c>
      <c r="AV174" s="51">
        <v>1556621.42</v>
      </c>
      <c r="AW174" s="51">
        <v>1556621.42</v>
      </c>
      <c r="AX174" s="31"/>
      <c r="AY174" s="34"/>
      <c r="AZ174" s="55">
        <v>1558180.6099999999</v>
      </c>
      <c r="BA174" s="47">
        <v>1558180.6099999999</v>
      </c>
      <c r="BB174" s="47">
        <v>1558180.6099999999</v>
      </c>
      <c r="BC174" s="47">
        <v>1558180.6099999999</v>
      </c>
      <c r="BD174" s="31"/>
      <c r="BE174" s="31"/>
      <c r="BF174" s="55">
        <v>1558180.6099999999</v>
      </c>
      <c r="BG174" s="47">
        <v>1558180.6099999999</v>
      </c>
      <c r="BH174" s="47">
        <v>1558180.6099999999</v>
      </c>
      <c r="BI174" s="31"/>
      <c r="BJ174" s="31"/>
      <c r="BK174" s="55">
        <v>1558180.6099999999</v>
      </c>
      <c r="BL174" s="542"/>
      <c r="BM174" s="542"/>
      <c r="BN174" s="51">
        <v>1558180.6099999999</v>
      </c>
      <c r="BO174" s="51">
        <v>1558180.6099999999</v>
      </c>
      <c r="BP174" s="51">
        <v>1558180.6099999999</v>
      </c>
      <c r="BQ174" s="51">
        <v>1558180.6099999999</v>
      </c>
      <c r="BR174" s="31"/>
      <c r="BS174" s="53"/>
      <c r="BT174" s="55">
        <v>1558180.6099999999</v>
      </c>
      <c r="BU174" s="542"/>
      <c r="BV174" s="542"/>
      <c r="BW174" s="542"/>
      <c r="BX174" s="542"/>
      <c r="BY174" s="542"/>
      <c r="BZ174" s="542"/>
      <c r="CA174" s="31"/>
      <c r="CB174" s="53"/>
      <c r="CC174" s="21"/>
      <c r="CD174" s="112"/>
      <c r="CE174" s="19"/>
    </row>
    <row r="175" spans="1:83" ht="15" customHeight="1">
      <c r="A175" s="2" t="str">
        <f t="shared" si="2"/>
        <v/>
      </c>
      <c r="C175" s="42" t="s">
        <v>41</v>
      </c>
      <c r="D175" s="4" t="s">
        <v>173</v>
      </c>
      <c r="E175" s="4" t="s">
        <v>43</v>
      </c>
      <c r="F175" s="4" t="s">
        <v>43</v>
      </c>
      <c r="G175" s="6">
        <v>42481</v>
      </c>
      <c r="H175" s="116" t="s">
        <v>163</v>
      </c>
      <c r="I175" s="16"/>
      <c r="J175" s="16"/>
      <c r="K175" s="16"/>
      <c r="L175" s="39"/>
      <c r="M175" s="16"/>
      <c r="N175" s="16"/>
      <c r="O175" s="18"/>
      <c r="P175" s="39"/>
      <c r="Q175" s="16"/>
      <c r="R175" s="85"/>
      <c r="S175" s="80"/>
      <c r="T175" s="23"/>
      <c r="U175" s="18"/>
      <c r="V175" s="87"/>
      <c r="W175" s="22"/>
      <c r="X175" s="22"/>
      <c r="Y175" s="31"/>
      <c r="Z175" s="12"/>
      <c r="AA175" s="47">
        <v>0</v>
      </c>
      <c r="AB175" s="47">
        <v>0</v>
      </c>
      <c r="AC175" s="31"/>
      <c r="AD175" s="12"/>
      <c r="AE175" s="55">
        <v>0</v>
      </c>
      <c r="AF175" s="47">
        <v>1140471.94</v>
      </c>
      <c r="AG175" s="31"/>
      <c r="AH175" s="34"/>
      <c r="AI175" s="51">
        <v>1230858.46</v>
      </c>
      <c r="AJ175" s="51">
        <v>1230858.46</v>
      </c>
      <c r="AK175" s="51">
        <v>1230858.46</v>
      </c>
      <c r="AL175" s="51">
        <v>1230858.46</v>
      </c>
      <c r="AM175" s="31">
        <f>AI175/AF175-1</f>
        <v>7.9253611447906325E-2</v>
      </c>
      <c r="AN175" s="31">
        <f>AJ175/AI175-1</f>
        <v>0</v>
      </c>
      <c r="AO175" s="55">
        <v>1231360.51</v>
      </c>
      <c r="AP175" s="51">
        <v>1230858.46</v>
      </c>
      <c r="AQ175" s="51">
        <v>1230858.46</v>
      </c>
      <c r="AR175" s="51">
        <v>1230858.46</v>
      </c>
      <c r="AS175" s="31">
        <f>AO175/AK175-1</f>
        <v>4.0788605377106713E-4</v>
      </c>
      <c r="AT175" s="53">
        <f>AP175/AO175-1</f>
        <v>-4.077197505708563E-4</v>
      </c>
      <c r="AU175" s="55">
        <v>1231360.51</v>
      </c>
      <c r="AV175" s="51">
        <v>1230858.46</v>
      </c>
      <c r="AW175" s="51">
        <v>1230858.46</v>
      </c>
      <c r="AX175" s="31">
        <f>AU175/AQ175-1</f>
        <v>4.0788605377106713E-4</v>
      </c>
      <c r="AY175" s="53">
        <f>AR175/AU175-1</f>
        <v>-4.077197505708563E-4</v>
      </c>
      <c r="AZ175" s="55">
        <v>1231360.51</v>
      </c>
      <c r="BA175" s="47">
        <v>1231360.51</v>
      </c>
      <c r="BB175" s="47">
        <v>1231360.51</v>
      </c>
      <c r="BC175" s="47">
        <v>1231360.51</v>
      </c>
      <c r="BD175" s="31">
        <f>AZ175/AV175-1</f>
        <v>4.0788605377106713E-4</v>
      </c>
      <c r="BE175" s="31">
        <f>BA175/AZ175-1</f>
        <v>0</v>
      </c>
      <c r="BF175" s="55">
        <v>1231360.51</v>
      </c>
      <c r="BG175" s="47">
        <v>1231360.51</v>
      </c>
      <c r="BH175" s="47">
        <v>1231360.51</v>
      </c>
      <c r="BI175" s="31">
        <f>BF175/BB175-1</f>
        <v>0</v>
      </c>
      <c r="BJ175" s="31">
        <f>BG175/BF175-1</f>
        <v>0</v>
      </c>
      <c r="BK175" s="55">
        <v>1231360.51</v>
      </c>
      <c r="BL175" s="542"/>
      <c r="BM175" s="542"/>
      <c r="BN175" s="51">
        <v>1231360.51</v>
      </c>
      <c r="BO175" s="51">
        <v>1231360.51</v>
      </c>
      <c r="BP175" s="51">
        <v>1231360.51</v>
      </c>
      <c r="BQ175" s="51">
        <v>1231360.51</v>
      </c>
      <c r="BR175" s="31">
        <f>IFERROR(BK175/BG175-1,"N/A")</f>
        <v>0</v>
      </c>
      <c r="BS175" s="609">
        <f>IFERROR(BP175/BK175-1,"N/A")</f>
        <v>0</v>
      </c>
      <c r="BT175" s="55">
        <v>1231360.51</v>
      </c>
      <c r="BU175" s="542"/>
      <c r="BV175" s="542"/>
      <c r="BW175" s="542"/>
      <c r="BX175" s="542"/>
      <c r="BY175" s="542"/>
      <c r="BZ175" s="542"/>
      <c r="CA175" s="31">
        <f>IFERROR(BT175/BP175-1,"N/A")</f>
        <v>0</v>
      </c>
      <c r="CB175" s="609">
        <f>IFERROR(BY175/BT175-1,"N/A")</f>
        <v>-1</v>
      </c>
      <c r="CC175" s="21"/>
      <c r="CD175" s="119"/>
      <c r="CE175" s="19"/>
    </row>
    <row r="176" spans="1:83" ht="24.75" customHeight="1">
      <c r="A176" s="2" t="str">
        <f t="shared" si="2"/>
        <v>TP2013122</v>
      </c>
      <c r="B176" s="314" t="s">
        <v>721</v>
      </c>
      <c r="C176" s="41" t="s">
        <v>45</v>
      </c>
      <c r="D176" s="24" t="s">
        <v>173</v>
      </c>
      <c r="E176" s="24">
        <v>30296</v>
      </c>
      <c r="F176" s="24">
        <v>50334</v>
      </c>
      <c r="G176" s="6"/>
      <c r="H176" s="103" t="s">
        <v>161</v>
      </c>
      <c r="I176" s="16"/>
      <c r="J176" s="16"/>
      <c r="K176" s="16"/>
      <c r="L176" s="39"/>
      <c r="M176" s="16"/>
      <c r="N176" s="16"/>
      <c r="O176" s="18"/>
      <c r="P176" s="39"/>
      <c r="Q176" s="16"/>
      <c r="R176" s="85"/>
      <c r="S176" s="80"/>
      <c r="T176" s="23"/>
      <c r="U176" s="18"/>
      <c r="V176" s="87"/>
      <c r="W176" s="22"/>
      <c r="X176" s="22"/>
      <c r="Y176" s="31"/>
      <c r="Z176" s="12"/>
      <c r="AA176" s="47">
        <v>0</v>
      </c>
      <c r="AB176" s="47">
        <v>0</v>
      </c>
      <c r="AC176" s="31"/>
      <c r="AD176" s="12"/>
      <c r="AE176" s="55">
        <v>0</v>
      </c>
      <c r="AF176" s="47">
        <v>1140471.94</v>
      </c>
      <c r="AG176" s="31"/>
      <c r="AH176" s="34"/>
      <c r="AI176" s="51">
        <v>1230858.46</v>
      </c>
      <c r="AJ176" s="51">
        <v>1230858.46</v>
      </c>
      <c r="AK176" s="51">
        <v>1230858.46</v>
      </c>
      <c r="AL176" s="51">
        <v>1230858.46</v>
      </c>
      <c r="AM176" s="31"/>
      <c r="AN176" s="12"/>
      <c r="AO176" s="55">
        <v>1231360.51</v>
      </c>
      <c r="AP176" s="51">
        <v>1230858.46</v>
      </c>
      <c r="AQ176" s="51">
        <v>1230858.46</v>
      </c>
      <c r="AR176" s="51">
        <v>1230858.46</v>
      </c>
      <c r="AS176" s="31"/>
      <c r="AT176" s="34"/>
      <c r="AU176" s="55">
        <v>1231360.51</v>
      </c>
      <c r="AV176" s="51">
        <v>1230858.46</v>
      </c>
      <c r="AW176" s="51">
        <v>1230858.46</v>
      </c>
      <c r="AX176" s="31"/>
      <c r="AY176" s="34"/>
      <c r="AZ176" s="55">
        <v>1231360.51</v>
      </c>
      <c r="BA176" s="47">
        <v>1231360.51</v>
      </c>
      <c r="BB176" s="47">
        <v>1231360.51</v>
      </c>
      <c r="BC176" s="47">
        <v>1231360.51</v>
      </c>
      <c r="BD176" s="31"/>
      <c r="BE176" s="31"/>
      <c r="BF176" s="55">
        <v>1231360.51</v>
      </c>
      <c r="BG176" s="47">
        <v>1231360.51</v>
      </c>
      <c r="BH176" s="47">
        <v>1231360.51</v>
      </c>
      <c r="BI176" s="31"/>
      <c r="BJ176" s="31"/>
      <c r="BK176" s="55">
        <v>1231360.51</v>
      </c>
      <c r="BL176" s="542"/>
      <c r="BM176" s="542"/>
      <c r="BN176" s="51">
        <v>1231360.51</v>
      </c>
      <c r="BO176" s="51">
        <v>1231360.51</v>
      </c>
      <c r="BP176" s="51">
        <v>1231360.51</v>
      </c>
      <c r="BQ176" s="51">
        <v>1231360.51</v>
      </c>
      <c r="BR176" s="31"/>
      <c r="BS176" s="53"/>
      <c r="BT176" s="55">
        <v>1231360.51</v>
      </c>
      <c r="BU176" s="542"/>
      <c r="BV176" s="542"/>
      <c r="BW176" s="542"/>
      <c r="BX176" s="542"/>
      <c r="BY176" s="542"/>
      <c r="BZ176" s="542"/>
      <c r="CA176" s="31"/>
      <c r="CB176" s="53"/>
      <c r="CC176" s="21"/>
      <c r="CD176" s="112"/>
      <c r="CE176" s="19"/>
    </row>
    <row r="177" spans="1:83" ht="28.5" customHeight="1">
      <c r="A177" s="2" t="str">
        <f t="shared" si="2"/>
        <v/>
      </c>
      <c r="C177" s="42" t="s">
        <v>41</v>
      </c>
      <c r="D177" s="4" t="s">
        <v>170</v>
      </c>
      <c r="E177" s="4" t="s">
        <v>43</v>
      </c>
      <c r="F177" s="4" t="s">
        <v>43</v>
      </c>
      <c r="G177" s="6">
        <v>42461</v>
      </c>
      <c r="H177" s="117" t="s">
        <v>166</v>
      </c>
      <c r="I177" s="16"/>
      <c r="J177" s="16"/>
      <c r="K177" s="16"/>
      <c r="L177" s="39"/>
      <c r="M177" s="16"/>
      <c r="N177" s="16"/>
      <c r="O177" s="18"/>
      <c r="P177" s="39"/>
      <c r="Q177" s="16"/>
      <c r="R177" s="85"/>
      <c r="S177" s="80"/>
      <c r="T177" s="23"/>
      <c r="U177" s="18"/>
      <c r="V177" s="87"/>
      <c r="W177" s="22"/>
      <c r="X177" s="22"/>
      <c r="Y177" s="31"/>
      <c r="Z177" s="12"/>
      <c r="AA177" s="47">
        <v>0</v>
      </c>
      <c r="AB177" s="47">
        <v>0</v>
      </c>
      <c r="AC177" s="31"/>
      <c r="AD177" s="12"/>
      <c r="AE177" s="55">
        <v>18845095.449999996</v>
      </c>
      <c r="AF177" s="47">
        <v>23229161.059999995</v>
      </c>
      <c r="AG177" s="31"/>
      <c r="AH177" s="53">
        <f>AF177/AE177-1</f>
        <v>0.2326369543540836</v>
      </c>
      <c r="AI177" s="51">
        <v>24727060.23</v>
      </c>
      <c r="AJ177" s="51">
        <v>25217060.23</v>
      </c>
      <c r="AK177" s="51">
        <v>25217060.23</v>
      </c>
      <c r="AL177" s="51">
        <v>25217060.23</v>
      </c>
      <c r="AM177" s="31">
        <f>AI177/AF177-1</f>
        <v>6.4483567276966802E-2</v>
      </c>
      <c r="AN177" s="31">
        <f>AJ177/AI177-1</f>
        <v>1.9816346765132664E-2</v>
      </c>
      <c r="AO177" s="55">
        <v>25330929.210000001</v>
      </c>
      <c r="AP177" s="51">
        <v>25217060.23</v>
      </c>
      <c r="AQ177" s="51">
        <v>25217060.23</v>
      </c>
      <c r="AR177" s="51">
        <v>25217060.23</v>
      </c>
      <c r="AS177" s="31">
        <f>AO177/AK177-1</f>
        <v>4.5155533183258711E-3</v>
      </c>
      <c r="AT177" s="53">
        <f>AP177/AO177-1</f>
        <v>-4.4952547557965961E-3</v>
      </c>
      <c r="AU177" s="55">
        <v>25330929.210000001</v>
      </c>
      <c r="AV177" s="51">
        <v>25217060.23</v>
      </c>
      <c r="AW177" s="51">
        <v>25217060.23</v>
      </c>
      <c r="AX177" s="31">
        <f>AU177/AQ177-1</f>
        <v>4.5155533183258711E-3</v>
      </c>
      <c r="AY177" s="53">
        <f>AR177/AU177-1</f>
        <v>-4.4952547557965961E-3</v>
      </c>
      <c r="AZ177" s="55">
        <v>25330929.210000001</v>
      </c>
      <c r="BA177" s="47">
        <v>25330929.210000001</v>
      </c>
      <c r="BB177" s="47">
        <v>25330929.210000001</v>
      </c>
      <c r="BC177" s="47">
        <v>25330929.210000001</v>
      </c>
      <c r="BD177" s="31">
        <f>AZ177/AV177-1</f>
        <v>4.5155533183258711E-3</v>
      </c>
      <c r="BE177" s="31">
        <f>BA177/AZ177-1</f>
        <v>0</v>
      </c>
      <c r="BF177" s="55">
        <v>25330929.210000001</v>
      </c>
      <c r="BG177" s="47">
        <v>25330929.210000001</v>
      </c>
      <c r="BH177" s="47">
        <v>25330929.210000001</v>
      </c>
      <c r="BI177" s="31">
        <f>BF177/BB177-1</f>
        <v>0</v>
      </c>
      <c r="BJ177" s="31">
        <f>BG177/BF177-1</f>
        <v>0</v>
      </c>
      <c r="BK177" s="55">
        <v>25330929.210000001</v>
      </c>
      <c r="BL177" s="542"/>
      <c r="BM177" s="542"/>
      <c r="BN177" s="51">
        <v>25330929.210000001</v>
      </c>
      <c r="BO177" s="51">
        <v>25330929.210000001</v>
      </c>
      <c r="BP177" s="51">
        <v>25330929.210000001</v>
      </c>
      <c r="BQ177" s="51">
        <v>25330929.210000001</v>
      </c>
      <c r="BR177" s="31">
        <f>IFERROR(BK177/BG177-1,"N/A")</f>
        <v>0</v>
      </c>
      <c r="BS177" s="609">
        <f>IFERROR(BP177/BK177-1,"N/A")</f>
        <v>0</v>
      </c>
      <c r="BT177" s="55">
        <v>25330929.210000001</v>
      </c>
      <c r="BU177" s="542"/>
      <c r="BV177" s="542"/>
      <c r="BW177" s="542"/>
      <c r="BX177" s="542"/>
      <c r="BY177" s="542"/>
      <c r="BZ177" s="542"/>
      <c r="CA177" s="31">
        <f>IFERROR(BT177/BP177-1,"N/A")</f>
        <v>0</v>
      </c>
      <c r="CB177" s="609">
        <f>IFERROR(BY177/BT177-1,"N/A")</f>
        <v>-1</v>
      </c>
      <c r="CC177" s="21"/>
      <c r="CD177" s="114" t="s">
        <v>434</v>
      </c>
      <c r="CE177" s="19"/>
    </row>
    <row r="178" spans="1:83" ht="24.75" customHeight="1">
      <c r="A178" s="2" t="str">
        <f t="shared" si="2"/>
        <v>TP2010067</v>
      </c>
      <c r="B178" s="314" t="s">
        <v>707</v>
      </c>
      <c r="C178" s="41" t="s">
        <v>45</v>
      </c>
      <c r="D178" s="24" t="s">
        <v>170</v>
      </c>
      <c r="E178" s="24">
        <v>30449</v>
      </c>
      <c r="F178" s="24">
        <v>50545</v>
      </c>
      <c r="G178" s="6"/>
      <c r="H178" s="103" t="s">
        <v>164</v>
      </c>
      <c r="I178" s="16"/>
      <c r="J178" s="16"/>
      <c r="K178" s="16"/>
      <c r="L178" s="39"/>
      <c r="M178" s="16"/>
      <c r="N178" s="16"/>
      <c r="O178" s="18"/>
      <c r="P178" s="39"/>
      <c r="Q178" s="16"/>
      <c r="R178" s="85"/>
      <c r="S178" s="80"/>
      <c r="T178" s="23"/>
      <c r="U178" s="18"/>
      <c r="V178" s="87"/>
      <c r="W178" s="22"/>
      <c r="X178" s="22"/>
      <c r="Y178" s="31"/>
      <c r="Z178" s="12"/>
      <c r="AA178" s="47">
        <v>0</v>
      </c>
      <c r="AB178" s="47">
        <v>0</v>
      </c>
      <c r="AC178" s="31"/>
      <c r="AD178" s="12"/>
      <c r="AE178" s="55">
        <v>18845095.449999996</v>
      </c>
      <c r="AF178" s="47">
        <v>23229161.059999995</v>
      </c>
      <c r="AG178" s="31"/>
      <c r="AH178" s="34"/>
      <c r="AI178" s="51">
        <v>24727060.23</v>
      </c>
      <c r="AJ178" s="51">
        <v>25217060.23</v>
      </c>
      <c r="AK178" s="51">
        <v>25217060.23</v>
      </c>
      <c r="AL178" s="51">
        <v>25217060.23</v>
      </c>
      <c r="AM178" s="31"/>
      <c r="AN178" s="12"/>
      <c r="AO178" s="55">
        <v>25330929.210000001</v>
      </c>
      <c r="AP178" s="51">
        <v>25217060.23</v>
      </c>
      <c r="AQ178" s="51">
        <v>25217060.23</v>
      </c>
      <c r="AR178" s="51">
        <v>25217060.23</v>
      </c>
      <c r="AS178" s="31"/>
      <c r="AT178" s="34"/>
      <c r="AU178" s="55">
        <v>25330929.210000001</v>
      </c>
      <c r="AV178" s="51">
        <v>25217060.23</v>
      </c>
      <c r="AW178" s="51">
        <v>25217060.23</v>
      </c>
      <c r="AX178" s="31"/>
      <c r="AY178" s="34"/>
      <c r="AZ178" s="55">
        <v>25330929.210000001</v>
      </c>
      <c r="BA178" s="47">
        <v>25330929.210000001</v>
      </c>
      <c r="BB178" s="47">
        <v>25330929.210000001</v>
      </c>
      <c r="BC178" s="47">
        <v>25330929.210000001</v>
      </c>
      <c r="BD178" s="31"/>
      <c r="BE178" s="31"/>
      <c r="BF178" s="55">
        <v>25330929.210000001</v>
      </c>
      <c r="BG178" s="47">
        <v>25330929.210000001</v>
      </c>
      <c r="BH178" s="47">
        <v>25330929.210000001</v>
      </c>
      <c r="BI178" s="31"/>
      <c r="BJ178" s="31"/>
      <c r="BK178" s="55">
        <v>25330929.210000001</v>
      </c>
      <c r="BL178" s="542"/>
      <c r="BM178" s="542"/>
      <c r="BN178" s="51">
        <v>25330929.210000001</v>
      </c>
      <c r="BO178" s="51">
        <v>25330929.210000001</v>
      </c>
      <c r="BP178" s="51">
        <v>25330929.210000001</v>
      </c>
      <c r="BQ178" s="51">
        <v>25330929.210000001</v>
      </c>
      <c r="BR178" s="31"/>
      <c r="BS178" s="53"/>
      <c r="BT178" s="55">
        <v>25330929.210000001</v>
      </c>
      <c r="BU178" s="542"/>
      <c r="BV178" s="542"/>
      <c r="BW178" s="542"/>
      <c r="BX178" s="542"/>
      <c r="BY178" s="542"/>
      <c r="BZ178" s="542"/>
      <c r="CA178" s="31"/>
      <c r="CB178" s="53"/>
      <c r="CC178" s="21"/>
      <c r="CD178" s="112"/>
      <c r="CE178" s="19"/>
    </row>
    <row r="179" spans="1:83" ht="33.75">
      <c r="A179" s="2" t="str">
        <f t="shared" si="2"/>
        <v/>
      </c>
      <c r="B179" s="4"/>
      <c r="C179" s="42" t="s">
        <v>41</v>
      </c>
      <c r="D179" s="4" t="s">
        <v>168</v>
      </c>
      <c r="E179" s="4" t="s">
        <v>43</v>
      </c>
      <c r="F179" s="4" t="s">
        <v>43</v>
      </c>
      <c r="G179" s="6">
        <v>42917</v>
      </c>
      <c r="H179" s="116" t="s">
        <v>169</v>
      </c>
      <c r="I179" s="16"/>
      <c r="J179" s="16"/>
      <c r="K179" s="16"/>
      <c r="L179" s="39"/>
      <c r="M179" s="16"/>
      <c r="N179" s="16"/>
      <c r="O179" s="18"/>
      <c r="P179" s="39"/>
      <c r="Q179" s="16"/>
      <c r="R179" s="85"/>
      <c r="S179" s="80"/>
      <c r="T179" s="23"/>
      <c r="U179" s="18"/>
      <c r="V179" s="87"/>
      <c r="W179" s="22"/>
      <c r="X179" s="22"/>
      <c r="Y179" s="31"/>
      <c r="Z179" s="12"/>
      <c r="AA179" s="47">
        <v>0</v>
      </c>
      <c r="AB179" s="47">
        <v>5900000</v>
      </c>
      <c r="AC179" s="31"/>
      <c r="AD179" s="12"/>
      <c r="AE179" s="55">
        <v>0</v>
      </c>
      <c r="AF179" s="47">
        <v>9636180.6900000013</v>
      </c>
      <c r="AG179" s="31"/>
      <c r="AH179" s="34"/>
      <c r="AI179" s="51">
        <v>606412.23</v>
      </c>
      <c r="AJ179" s="51">
        <v>16078412.23</v>
      </c>
      <c r="AK179" s="51">
        <v>16078412.23</v>
      </c>
      <c r="AL179" s="51">
        <v>16078412.23</v>
      </c>
      <c r="AM179" s="31">
        <f>AI179/AF179-1</f>
        <v>-0.93706923422167587</v>
      </c>
      <c r="AN179" s="31">
        <f>AJ179/AI179-1</f>
        <v>25.513997301802441</v>
      </c>
      <c r="AO179" s="55">
        <v>17140808.91</v>
      </c>
      <c r="AP179" s="51">
        <v>16078412.23</v>
      </c>
      <c r="AQ179" s="51">
        <v>16078412.23</v>
      </c>
      <c r="AR179" s="51">
        <v>16078412.23</v>
      </c>
      <c r="AS179" s="31">
        <f>AO179/AK179-1</f>
        <v>6.6075969741447471E-2</v>
      </c>
      <c r="AT179" s="53">
        <f>AP179/AO179-1</f>
        <v>-6.1980545117692465E-2</v>
      </c>
      <c r="AU179" s="55">
        <v>17132431.490000002</v>
      </c>
      <c r="AV179" s="47">
        <v>17132431.490000002</v>
      </c>
      <c r="AW179" s="47">
        <v>17132431.490000002</v>
      </c>
      <c r="AX179" s="31">
        <f>AU179/AQ179-1</f>
        <v>6.5554934462580317E-2</v>
      </c>
      <c r="AY179" s="53">
        <f>AR179/AU179-1</f>
        <v>-6.152187216480165E-2</v>
      </c>
      <c r="AZ179" s="55">
        <v>17132604</v>
      </c>
      <c r="BA179" s="47">
        <v>17132604</v>
      </c>
      <c r="BB179" s="47">
        <v>17132604</v>
      </c>
      <c r="BC179" s="47">
        <v>17132604</v>
      </c>
      <c r="BD179" s="31">
        <f>AZ179/AV179-1</f>
        <v>1.0069207053264861E-5</v>
      </c>
      <c r="BE179" s="31">
        <f>BA179/AZ179-1</f>
        <v>0</v>
      </c>
      <c r="BF179" s="55">
        <v>17132604</v>
      </c>
      <c r="BG179" s="47">
        <v>17132604</v>
      </c>
      <c r="BH179" s="47">
        <v>17132604</v>
      </c>
      <c r="BI179" s="31">
        <f>BF179/BB179-1</f>
        <v>0</v>
      </c>
      <c r="BJ179" s="31">
        <f>BG179/BF179-1</f>
        <v>0</v>
      </c>
      <c r="BK179" s="55">
        <v>17132604</v>
      </c>
      <c r="BL179" s="542"/>
      <c r="BM179" s="542"/>
      <c r="BN179" s="51">
        <v>17132604</v>
      </c>
      <c r="BO179" s="51">
        <v>17132604</v>
      </c>
      <c r="BP179" s="51">
        <v>17132604</v>
      </c>
      <c r="BQ179" s="51">
        <v>17132604</v>
      </c>
      <c r="BR179" s="31">
        <f>IFERROR(BK179/BG179-1,"N/A")</f>
        <v>0</v>
      </c>
      <c r="BS179" s="609">
        <f>IFERROR(BP179/BK179-1,"N/A")</f>
        <v>0</v>
      </c>
      <c r="BT179" s="55">
        <v>17132604</v>
      </c>
      <c r="BU179" s="542"/>
      <c r="BV179" s="542"/>
      <c r="BW179" s="542"/>
      <c r="BX179" s="542"/>
      <c r="BY179" s="542"/>
      <c r="BZ179" s="542"/>
      <c r="CA179" s="31">
        <f>IFERROR(BT179/BP179-1,"N/A")</f>
        <v>0</v>
      </c>
      <c r="CB179" s="609">
        <f>IFERROR(BY179/BT179-1,"N/A")</f>
        <v>-1</v>
      </c>
      <c r="CC179" s="21"/>
      <c r="CD179" s="114" t="s">
        <v>435</v>
      </c>
      <c r="CE179" s="19"/>
    </row>
    <row r="180" spans="1:83" ht="24.75" customHeight="1">
      <c r="A180" s="2" t="str">
        <f t="shared" si="2"/>
        <v>TP2009104</v>
      </c>
      <c r="B180" s="314" t="s">
        <v>703</v>
      </c>
      <c r="C180" s="41" t="s">
        <v>45</v>
      </c>
      <c r="D180" s="24" t="s">
        <v>168</v>
      </c>
      <c r="E180" s="24">
        <v>504</v>
      </c>
      <c r="F180" s="24">
        <v>10649</v>
      </c>
      <c r="G180" s="6"/>
      <c r="H180" s="103" t="s">
        <v>167</v>
      </c>
      <c r="I180" s="16"/>
      <c r="J180" s="16"/>
      <c r="K180" s="16"/>
      <c r="L180" s="39"/>
      <c r="M180" s="16"/>
      <c r="N180" s="16"/>
      <c r="O180" s="18"/>
      <c r="P180" s="39"/>
      <c r="Q180" s="16"/>
      <c r="R180" s="85"/>
      <c r="S180" s="80"/>
      <c r="T180" s="23"/>
      <c r="U180" s="18"/>
      <c r="V180" s="87"/>
      <c r="W180" s="22"/>
      <c r="X180" s="22"/>
      <c r="Y180" s="31"/>
      <c r="Z180" s="12"/>
      <c r="AA180" s="47">
        <v>0</v>
      </c>
      <c r="AB180" s="47">
        <v>5900000</v>
      </c>
      <c r="AC180" s="31"/>
      <c r="AD180" s="12"/>
      <c r="AE180" s="55">
        <v>0</v>
      </c>
      <c r="AF180" s="47">
        <v>9636180.6900000013</v>
      </c>
      <c r="AG180" s="31"/>
      <c r="AH180" s="34"/>
      <c r="AI180" s="51">
        <v>606412.23</v>
      </c>
      <c r="AJ180" s="51">
        <v>16078412.23</v>
      </c>
      <c r="AK180" s="51">
        <v>16078412.23</v>
      </c>
      <c r="AL180" s="51">
        <v>16078412.23</v>
      </c>
      <c r="AM180" s="31"/>
      <c r="AN180" s="12"/>
      <c r="AO180" s="55">
        <v>17140808.91</v>
      </c>
      <c r="AP180" s="51">
        <v>16078412.23</v>
      </c>
      <c r="AQ180" s="51">
        <v>16078412.23</v>
      </c>
      <c r="AR180" s="51">
        <v>16078412.23</v>
      </c>
      <c r="AS180" s="31"/>
      <c r="AT180" s="34"/>
      <c r="AU180" s="55">
        <v>17132431.490000002</v>
      </c>
      <c r="AV180" s="47">
        <v>17132431.490000002</v>
      </c>
      <c r="AW180" s="47">
        <v>17132431.490000002</v>
      </c>
      <c r="AX180" s="31"/>
      <c r="AY180" s="34"/>
      <c r="AZ180" s="55">
        <v>17132604</v>
      </c>
      <c r="BA180" s="47">
        <v>17132604</v>
      </c>
      <c r="BB180" s="47">
        <v>17132604</v>
      </c>
      <c r="BC180" s="47">
        <v>17132604</v>
      </c>
      <c r="BD180" s="31"/>
      <c r="BE180" s="31"/>
      <c r="BF180" s="55">
        <v>17132604</v>
      </c>
      <c r="BG180" s="47">
        <v>17132604</v>
      </c>
      <c r="BH180" s="47">
        <v>17132604</v>
      </c>
      <c r="BI180" s="31"/>
      <c r="BJ180" s="31"/>
      <c r="BK180" s="55">
        <v>17132604</v>
      </c>
      <c r="BL180" s="542"/>
      <c r="BM180" s="542"/>
      <c r="BN180" s="51">
        <v>17132604</v>
      </c>
      <c r="BO180" s="51">
        <v>17132604</v>
      </c>
      <c r="BP180" s="51">
        <v>17132604</v>
      </c>
      <c r="BQ180" s="51">
        <v>17132604</v>
      </c>
      <c r="BR180" s="31"/>
      <c r="BS180" s="53"/>
      <c r="BT180" s="55">
        <v>17132604</v>
      </c>
      <c r="BU180" s="542"/>
      <c r="BV180" s="542"/>
      <c r="BW180" s="542"/>
      <c r="BX180" s="542"/>
      <c r="BY180" s="542"/>
      <c r="BZ180" s="542"/>
      <c r="CA180" s="31"/>
      <c r="CB180" s="53"/>
      <c r="CC180" s="21"/>
      <c r="CD180" s="112"/>
      <c r="CE180" s="19"/>
    </row>
    <row r="181" spans="1:83" ht="56.25">
      <c r="A181" s="2" t="str">
        <f t="shared" si="2"/>
        <v/>
      </c>
      <c r="C181" s="42" t="s">
        <v>41</v>
      </c>
      <c r="D181" s="4" t="s">
        <v>165</v>
      </c>
      <c r="E181" s="4" t="s">
        <v>43</v>
      </c>
      <c r="F181" s="4" t="s">
        <v>43</v>
      </c>
      <c r="G181" s="8">
        <v>42720</v>
      </c>
      <c r="H181" s="103" t="s">
        <v>116</v>
      </c>
      <c r="I181" s="16"/>
      <c r="J181" s="16"/>
      <c r="K181" s="16"/>
      <c r="L181" s="39"/>
      <c r="M181" s="16"/>
      <c r="N181" s="16"/>
      <c r="O181" s="18"/>
      <c r="P181" s="39"/>
      <c r="Q181" s="16"/>
      <c r="R181" s="85"/>
      <c r="S181" s="80"/>
      <c r="T181" s="23"/>
      <c r="U181" s="18"/>
      <c r="V181" s="87"/>
      <c r="W181" s="22"/>
      <c r="X181" s="22"/>
      <c r="Y181" s="31"/>
      <c r="Z181" s="12"/>
      <c r="AA181" s="47">
        <v>0</v>
      </c>
      <c r="AB181" s="47">
        <v>4700000</v>
      </c>
      <c r="AC181" s="31"/>
      <c r="AD181" s="12"/>
      <c r="AE181" s="55">
        <v>4525574.6899999995</v>
      </c>
      <c r="AF181" s="47">
        <v>5020278.6899999995</v>
      </c>
      <c r="AG181" s="31">
        <f>AE181/AB181-1</f>
        <v>-3.7111768085106522E-2</v>
      </c>
      <c r="AH181" s="53">
        <f>AF181/AE181-1</f>
        <v>0.10931296771946553</v>
      </c>
      <c r="AI181" s="51">
        <v>94208721.060000002</v>
      </c>
      <c r="AJ181" s="51">
        <v>99956721.060000002</v>
      </c>
      <c r="AK181" s="51">
        <v>99956721.060000002</v>
      </c>
      <c r="AL181" s="51">
        <v>99956721.060000002</v>
      </c>
      <c r="AM181" s="31">
        <f>AI181/AF181-1</f>
        <v>17.765635710156165</v>
      </c>
      <c r="AN181" s="31">
        <f>AJ181/AI181-1</f>
        <v>6.1013459638616707E-2</v>
      </c>
      <c r="AO181" s="55">
        <v>97244454.86999999</v>
      </c>
      <c r="AP181" s="51">
        <v>99956721.060000002</v>
      </c>
      <c r="AQ181" s="51">
        <v>99956721.060000002</v>
      </c>
      <c r="AR181" s="51">
        <v>99956721.060000002</v>
      </c>
      <c r="AS181" s="31">
        <f>AO181/AK181-1</f>
        <v>-2.7134405383025251E-2</v>
      </c>
      <c r="AT181" s="53">
        <f>AP181/AO181-1</f>
        <v>2.7891216970940658E-2</v>
      </c>
      <c r="AU181" s="55">
        <v>97368971.099999994</v>
      </c>
      <c r="AV181" s="47">
        <v>97368971.099999994</v>
      </c>
      <c r="AW181" s="47">
        <v>97368971.099999994</v>
      </c>
      <c r="AX181" s="31">
        <f>AU181/AQ181-1</f>
        <v>-2.5888703956652215E-2</v>
      </c>
      <c r="AY181" s="53">
        <f>AR181/AU181-1</f>
        <v>2.6576741345477828E-2</v>
      </c>
      <c r="AZ181" s="55">
        <v>97370354</v>
      </c>
      <c r="BA181" s="47">
        <v>97370354</v>
      </c>
      <c r="BB181" s="47">
        <v>97370354</v>
      </c>
      <c r="BC181" s="47">
        <v>97370354</v>
      </c>
      <c r="BD181" s="31">
        <f>AZ181/AV181-1</f>
        <v>1.4202676523966673E-5</v>
      </c>
      <c r="BE181" s="31">
        <f>BA181/AZ181-1</f>
        <v>0</v>
      </c>
      <c r="BF181" s="55">
        <v>97370354</v>
      </c>
      <c r="BG181" s="47">
        <v>97370354</v>
      </c>
      <c r="BH181" s="47">
        <v>97370354</v>
      </c>
      <c r="BI181" s="31">
        <f>BF181/BB181-1</f>
        <v>0</v>
      </c>
      <c r="BJ181" s="31">
        <f>BG181/BF181-1</f>
        <v>0</v>
      </c>
      <c r="BK181" s="55">
        <v>97370354</v>
      </c>
      <c r="BL181" s="542"/>
      <c r="BM181" s="542"/>
      <c r="BN181" s="51">
        <v>97370354</v>
      </c>
      <c r="BO181" s="51">
        <v>97370354</v>
      </c>
      <c r="BP181" s="51">
        <v>97370354</v>
      </c>
      <c r="BQ181" s="51">
        <v>97370354</v>
      </c>
      <c r="BR181" s="31">
        <f>IFERROR(BK181/BG181-1,"N/A")</f>
        <v>0</v>
      </c>
      <c r="BS181" s="609">
        <f>IFERROR(BP181/BK181-1,"N/A")</f>
        <v>0</v>
      </c>
      <c r="BT181" s="55">
        <v>97370354</v>
      </c>
      <c r="BU181" s="542"/>
      <c r="BV181" s="542"/>
      <c r="BW181" s="542"/>
      <c r="BX181" s="542"/>
      <c r="BY181" s="542"/>
      <c r="BZ181" s="542"/>
      <c r="CA181" s="31">
        <f>IFERROR(BT181/BP181-1,"N/A")</f>
        <v>0</v>
      </c>
      <c r="CB181" s="609">
        <f>IFERROR(BY181/BT181-1,"N/A")</f>
        <v>-1</v>
      </c>
      <c r="CC181" s="21"/>
      <c r="CD181" s="112" t="s">
        <v>171</v>
      </c>
      <c r="CE181" s="19"/>
    </row>
    <row r="182" spans="1:83" ht="25.5">
      <c r="A182" s="2" t="str">
        <f t="shared" si="2"/>
        <v>TP2009089</v>
      </c>
      <c r="B182" s="314" t="s">
        <v>691</v>
      </c>
      <c r="C182" s="41" t="s">
        <v>45</v>
      </c>
      <c r="D182" s="24" t="s">
        <v>165</v>
      </c>
      <c r="E182" s="24">
        <v>936</v>
      </c>
      <c r="F182" s="24">
        <v>11236</v>
      </c>
      <c r="G182" s="6"/>
      <c r="H182" s="103" t="s">
        <v>117</v>
      </c>
      <c r="I182" s="16"/>
      <c r="J182" s="16"/>
      <c r="K182" s="16"/>
      <c r="L182" s="39"/>
      <c r="M182" s="16"/>
      <c r="N182" s="16"/>
      <c r="O182" s="18"/>
      <c r="P182" s="39"/>
      <c r="Q182" s="16"/>
      <c r="R182" s="85"/>
      <c r="S182" s="80"/>
      <c r="T182" s="23"/>
      <c r="U182" s="18"/>
      <c r="V182" s="87"/>
      <c r="W182" s="22"/>
      <c r="X182" s="22"/>
      <c r="Y182" s="31"/>
      <c r="Z182" s="12"/>
      <c r="AA182" s="47">
        <v>0</v>
      </c>
      <c r="AB182" s="47">
        <v>4700000</v>
      </c>
      <c r="AC182" s="31"/>
      <c r="AD182" s="12"/>
      <c r="AE182" s="55">
        <v>4525574.6899999995</v>
      </c>
      <c r="AF182" s="47">
        <v>5020278.6899999995</v>
      </c>
      <c r="AG182" s="31"/>
      <c r="AH182" s="34"/>
      <c r="AI182" s="51">
        <v>94208721.060000002</v>
      </c>
      <c r="AJ182" s="51">
        <v>99956721.060000002</v>
      </c>
      <c r="AK182" s="51">
        <v>99956721.060000002</v>
      </c>
      <c r="AL182" s="51">
        <v>99956721.060000002</v>
      </c>
      <c r="AM182" s="31"/>
      <c r="AN182" s="12"/>
      <c r="AO182" s="55">
        <v>97244454.86999999</v>
      </c>
      <c r="AP182" s="51">
        <v>99956721.060000002</v>
      </c>
      <c r="AQ182" s="51">
        <v>99956721.060000002</v>
      </c>
      <c r="AR182" s="51">
        <v>99956721.060000002</v>
      </c>
      <c r="AS182" s="31"/>
      <c r="AT182" s="34"/>
      <c r="AU182" s="55">
        <v>97368971.099999994</v>
      </c>
      <c r="AV182" s="47">
        <v>97368971.099999994</v>
      </c>
      <c r="AW182" s="47">
        <v>97368971.099999994</v>
      </c>
      <c r="AX182" s="31"/>
      <c r="AY182" s="34"/>
      <c r="AZ182" s="55">
        <v>97370354</v>
      </c>
      <c r="BA182" s="47">
        <v>97370354</v>
      </c>
      <c r="BB182" s="47">
        <v>97370354</v>
      </c>
      <c r="BC182" s="47">
        <v>97370354</v>
      </c>
      <c r="BD182" s="31"/>
      <c r="BE182" s="31"/>
      <c r="BF182" s="55">
        <v>97370354</v>
      </c>
      <c r="BG182" s="47">
        <v>97370354</v>
      </c>
      <c r="BH182" s="47">
        <v>97370354</v>
      </c>
      <c r="BI182" s="31"/>
      <c r="BJ182" s="31"/>
      <c r="BK182" s="55">
        <v>97370354</v>
      </c>
      <c r="BL182" s="542"/>
      <c r="BM182" s="542"/>
      <c r="BN182" s="51">
        <v>97370354</v>
      </c>
      <c r="BO182" s="51">
        <v>97370354</v>
      </c>
      <c r="BP182" s="51">
        <v>97370354</v>
      </c>
      <c r="BQ182" s="51">
        <v>97370354</v>
      </c>
      <c r="BR182" s="31"/>
      <c r="BS182" s="53"/>
      <c r="BT182" s="55">
        <v>97370354</v>
      </c>
      <c r="BU182" s="542"/>
      <c r="BV182" s="542"/>
      <c r="BW182" s="542"/>
      <c r="BX182" s="542"/>
      <c r="BY182" s="542"/>
      <c r="BZ182" s="542"/>
      <c r="CA182" s="31"/>
      <c r="CB182" s="53"/>
      <c r="CC182" s="21"/>
      <c r="CD182" s="112"/>
      <c r="CE182" s="19"/>
    </row>
    <row r="183" spans="1:83" ht="19.5" customHeight="1">
      <c r="A183" s="2" t="str">
        <f t="shared" si="2"/>
        <v/>
      </c>
      <c r="C183" s="42" t="s">
        <v>41</v>
      </c>
      <c r="D183" s="4" t="s">
        <v>420</v>
      </c>
      <c r="E183" s="4" t="s">
        <v>43</v>
      </c>
      <c r="F183" s="4" t="s">
        <v>43</v>
      </c>
      <c r="G183" s="6">
        <v>42522</v>
      </c>
      <c r="H183" s="103" t="s">
        <v>160</v>
      </c>
      <c r="I183" s="16"/>
      <c r="J183" s="16"/>
      <c r="K183" s="16"/>
      <c r="L183" s="39"/>
      <c r="M183" s="16"/>
      <c r="N183" s="16"/>
      <c r="O183" s="18"/>
      <c r="P183" s="39"/>
      <c r="Q183" s="16"/>
      <c r="R183" s="85"/>
      <c r="S183" s="80"/>
      <c r="T183" s="23"/>
      <c r="U183" s="18"/>
      <c r="V183" s="87"/>
      <c r="W183" s="22"/>
      <c r="X183" s="22"/>
      <c r="Y183" s="31"/>
      <c r="Z183" s="12"/>
      <c r="AA183" s="47">
        <v>0</v>
      </c>
      <c r="AB183" s="47">
        <v>0</v>
      </c>
      <c r="AC183" s="31"/>
      <c r="AD183" s="12"/>
      <c r="AE183" s="55">
        <v>0</v>
      </c>
      <c r="AF183" s="47">
        <v>54032914.560000002</v>
      </c>
      <c r="AG183" s="31"/>
      <c r="AH183" s="34"/>
      <c r="AI183" s="51">
        <v>58503883.449999996</v>
      </c>
      <c r="AJ183" s="51">
        <v>59534283.449999996</v>
      </c>
      <c r="AK183" s="51">
        <v>59534283.449999996</v>
      </c>
      <c r="AL183" s="51">
        <v>59534283.449999996</v>
      </c>
      <c r="AM183" s="31">
        <f>AI183/AF183-1</f>
        <v>8.2745284543836339E-2</v>
      </c>
      <c r="AN183" s="31">
        <f>AJ183/AI183-1</f>
        <v>1.7612506029289987E-2</v>
      </c>
      <c r="AO183" s="55">
        <v>59387255.910000004</v>
      </c>
      <c r="AP183" s="51">
        <v>59534283.449999996</v>
      </c>
      <c r="AQ183" s="51">
        <v>59534283.449999996</v>
      </c>
      <c r="AR183" s="51">
        <v>59534283.449999996</v>
      </c>
      <c r="AS183" s="31">
        <f>AO183/AK183-1</f>
        <v>-2.4696281113969487E-3</v>
      </c>
      <c r="AT183" s="53">
        <f>AP183/AO183-1</f>
        <v>2.4757422741137347E-3</v>
      </c>
      <c r="AU183" s="55">
        <v>58648888.769999996</v>
      </c>
      <c r="AV183" s="51">
        <v>58648888.769999996</v>
      </c>
      <c r="AW183" s="51">
        <v>58648888.769999996</v>
      </c>
      <c r="AX183" s="31">
        <f>AU183/AQ183-1</f>
        <v>-1.4872013715317545E-2</v>
      </c>
      <c r="AY183" s="53">
        <f>AR183/AU183-1</f>
        <v>1.5096529509232459E-2</v>
      </c>
      <c r="AZ183" s="55">
        <v>58649880.669999994</v>
      </c>
      <c r="BA183" s="47">
        <v>58649880.669999994</v>
      </c>
      <c r="BB183" s="47">
        <v>58649880.669999994</v>
      </c>
      <c r="BC183" s="47">
        <v>58649880.669999994</v>
      </c>
      <c r="BD183" s="31">
        <f>AZ183/AV183-1</f>
        <v>1.6912511401345753E-5</v>
      </c>
      <c r="BE183" s="31">
        <f>BA183/AZ183-1</f>
        <v>0</v>
      </c>
      <c r="BF183" s="55">
        <v>58649880.669999994</v>
      </c>
      <c r="BG183" s="47">
        <v>58649880.669999994</v>
      </c>
      <c r="BH183" s="47">
        <v>58649880.669999994</v>
      </c>
      <c r="BI183" s="31">
        <f>BF183/BB183-1</f>
        <v>0</v>
      </c>
      <c r="BJ183" s="31">
        <f>BG183/BF183-1</f>
        <v>0</v>
      </c>
      <c r="BK183" s="55">
        <v>58649880.669999994</v>
      </c>
      <c r="BL183" s="542"/>
      <c r="BM183" s="542"/>
      <c r="BN183" s="51">
        <v>58649880.669999994</v>
      </c>
      <c r="BO183" s="51">
        <v>58649880.669999994</v>
      </c>
      <c r="BP183" s="51">
        <v>58649880.669999994</v>
      </c>
      <c r="BQ183" s="51">
        <v>58649880.669999994</v>
      </c>
      <c r="BR183" s="31">
        <f>IFERROR(BK183/BG183-1,"N/A")</f>
        <v>0</v>
      </c>
      <c r="BS183" s="609">
        <f>IFERROR(BP183/BK183-1,"N/A")</f>
        <v>0</v>
      </c>
      <c r="BT183" s="55">
        <v>58649880.669999994</v>
      </c>
      <c r="BU183" s="542"/>
      <c r="BV183" s="542"/>
      <c r="BW183" s="542"/>
      <c r="BX183" s="542"/>
      <c r="BY183" s="542"/>
      <c r="BZ183" s="542"/>
      <c r="CA183" s="31">
        <f>IFERROR(BT183/BP183-1,"N/A")</f>
        <v>0</v>
      </c>
      <c r="CB183" s="609">
        <f>IFERROR(BY183/BT183-1,"N/A")</f>
        <v>-1</v>
      </c>
      <c r="CC183" s="21"/>
      <c r="CD183" s="114" t="s">
        <v>433</v>
      </c>
      <c r="CE183" s="19"/>
    </row>
    <row r="184" spans="1:83" ht="25.5">
      <c r="A184" s="2" t="str">
        <f t="shared" si="2"/>
        <v>TP2011033</v>
      </c>
      <c r="B184" s="314" t="s">
        <v>729</v>
      </c>
      <c r="C184" s="41" t="s">
        <v>45</v>
      </c>
      <c r="D184" s="24" t="s">
        <v>420</v>
      </c>
      <c r="E184" s="24">
        <v>30495</v>
      </c>
      <c r="F184" s="24">
        <v>50607</v>
      </c>
      <c r="G184" s="6"/>
      <c r="H184" s="103" t="s">
        <v>159</v>
      </c>
      <c r="I184" s="16"/>
      <c r="J184" s="16"/>
      <c r="K184" s="16"/>
      <c r="L184" s="39"/>
      <c r="M184" s="16"/>
      <c r="N184" s="16"/>
      <c r="O184" s="18"/>
      <c r="P184" s="39"/>
      <c r="Q184" s="16"/>
      <c r="R184" s="85"/>
      <c r="S184" s="80"/>
      <c r="T184" s="23"/>
      <c r="U184" s="18"/>
      <c r="V184" s="87"/>
      <c r="W184" s="22"/>
      <c r="X184" s="22"/>
      <c r="Y184" s="31"/>
      <c r="Z184" s="12"/>
      <c r="AA184" s="47">
        <v>0</v>
      </c>
      <c r="AB184" s="47">
        <v>0</v>
      </c>
      <c r="AC184" s="31"/>
      <c r="AD184" s="12"/>
      <c r="AE184" s="55">
        <v>0</v>
      </c>
      <c r="AF184" s="47">
        <v>54032914.560000002</v>
      </c>
      <c r="AG184" s="31"/>
      <c r="AH184" s="34"/>
      <c r="AI184" s="51">
        <v>58503883.449999996</v>
      </c>
      <c r="AJ184" s="51">
        <v>59534283.449999996</v>
      </c>
      <c r="AK184" s="51">
        <v>59534283.449999996</v>
      </c>
      <c r="AL184" s="51">
        <v>59534283.449999996</v>
      </c>
      <c r="AM184" s="31"/>
      <c r="AN184" s="12"/>
      <c r="AO184" s="55">
        <v>59387255.910000004</v>
      </c>
      <c r="AP184" s="51">
        <v>59534283.449999996</v>
      </c>
      <c r="AQ184" s="51">
        <v>59534283.449999996</v>
      </c>
      <c r="AR184" s="51">
        <v>59534283.449999996</v>
      </c>
      <c r="AS184" s="31"/>
      <c r="AT184" s="34"/>
      <c r="AU184" s="55">
        <v>58648888.769999996</v>
      </c>
      <c r="AV184" s="51">
        <v>58648888.769999996</v>
      </c>
      <c r="AW184" s="51">
        <v>58648888.769999996</v>
      </c>
      <c r="AX184" s="31"/>
      <c r="AY184" s="34"/>
      <c r="AZ184" s="55">
        <v>58649880.669999994</v>
      </c>
      <c r="BA184" s="47">
        <v>58649880.669999994</v>
      </c>
      <c r="BB184" s="47">
        <v>58649880.669999994</v>
      </c>
      <c r="BC184" s="47">
        <v>58649880.669999994</v>
      </c>
      <c r="BD184" s="31"/>
      <c r="BE184" s="31"/>
      <c r="BF184" s="55">
        <v>58649880.669999994</v>
      </c>
      <c r="BG184" s="47">
        <v>58649880.669999994</v>
      </c>
      <c r="BH184" s="47">
        <v>58649880.669999994</v>
      </c>
      <c r="BI184" s="31"/>
      <c r="BJ184" s="31"/>
      <c r="BK184" s="55">
        <v>58649880.669999994</v>
      </c>
      <c r="BL184" s="542"/>
      <c r="BM184" s="542"/>
      <c r="BN184" s="51">
        <v>58649880.669999994</v>
      </c>
      <c r="BO184" s="51">
        <v>58649880.669999994</v>
      </c>
      <c r="BP184" s="51">
        <v>58649880.669999994</v>
      </c>
      <c r="BQ184" s="51">
        <v>58649880.669999994</v>
      </c>
      <c r="BR184" s="31"/>
      <c r="BS184" s="53"/>
      <c r="BT184" s="55">
        <v>58649880.669999994</v>
      </c>
      <c r="BU184" s="542"/>
      <c r="BV184" s="542"/>
      <c r="BW184" s="542"/>
      <c r="BX184" s="542"/>
      <c r="BY184" s="542"/>
      <c r="BZ184" s="542"/>
      <c r="CA184" s="31"/>
      <c r="CB184" s="53"/>
      <c r="CC184" s="21"/>
      <c r="CD184" s="112"/>
      <c r="CE184" s="19"/>
    </row>
    <row r="185" spans="1:83" ht="30.75" customHeight="1">
      <c r="A185" s="2" t="str">
        <f t="shared" si="2"/>
        <v/>
      </c>
      <c r="C185" s="41" t="s">
        <v>45</v>
      </c>
      <c r="D185" s="24" t="s">
        <v>420</v>
      </c>
      <c r="E185" s="24">
        <v>30495</v>
      </c>
      <c r="F185" s="24">
        <v>50615</v>
      </c>
      <c r="G185" s="6"/>
      <c r="H185" s="103" t="s">
        <v>158</v>
      </c>
      <c r="I185" s="16"/>
      <c r="J185" s="16"/>
      <c r="K185" s="16"/>
      <c r="L185" s="39"/>
      <c r="M185" s="16"/>
      <c r="N185" s="16"/>
      <c r="O185" s="18"/>
      <c r="P185" s="39"/>
      <c r="Q185" s="16"/>
      <c r="R185" s="85"/>
      <c r="S185" s="80"/>
      <c r="T185" s="23"/>
      <c r="U185" s="18"/>
      <c r="V185" s="87"/>
      <c r="W185" s="22"/>
      <c r="X185" s="22"/>
      <c r="Y185" s="31"/>
      <c r="Z185" s="12"/>
      <c r="AA185" s="47">
        <v>0</v>
      </c>
      <c r="AB185" s="47">
        <v>0</v>
      </c>
      <c r="AC185" s="31"/>
      <c r="AD185" s="12"/>
      <c r="AE185" s="55">
        <v>0</v>
      </c>
      <c r="AF185" s="47">
        <v>0</v>
      </c>
      <c r="AG185" s="31"/>
      <c r="AH185" s="34"/>
      <c r="AI185" s="51">
        <v>0</v>
      </c>
      <c r="AJ185" s="51">
        <v>0</v>
      </c>
      <c r="AK185" s="51">
        <v>0</v>
      </c>
      <c r="AL185" s="51">
        <v>0</v>
      </c>
      <c r="AM185" s="31"/>
      <c r="AN185" s="12"/>
      <c r="AO185" s="55">
        <v>0</v>
      </c>
      <c r="AP185" s="51">
        <v>0</v>
      </c>
      <c r="AQ185" s="51">
        <v>0</v>
      </c>
      <c r="AR185" s="51">
        <v>0</v>
      </c>
      <c r="AS185" s="31"/>
      <c r="AT185" s="34"/>
      <c r="AU185" s="55">
        <v>0</v>
      </c>
      <c r="AV185" s="51">
        <v>0</v>
      </c>
      <c r="AW185" s="51">
        <v>0</v>
      </c>
      <c r="AX185" s="31"/>
      <c r="AY185" s="34"/>
      <c r="AZ185" s="55">
        <v>0</v>
      </c>
      <c r="BA185" s="47">
        <v>0</v>
      </c>
      <c r="BB185" s="47">
        <v>0</v>
      </c>
      <c r="BC185" s="47">
        <v>0</v>
      </c>
      <c r="BD185" s="31"/>
      <c r="BE185" s="31"/>
      <c r="BF185" s="55">
        <v>0</v>
      </c>
      <c r="BG185" s="47">
        <v>0</v>
      </c>
      <c r="BH185" s="47">
        <v>0</v>
      </c>
      <c r="BI185" s="31"/>
      <c r="BJ185" s="31"/>
      <c r="BK185" s="55">
        <v>0</v>
      </c>
      <c r="BL185" s="542"/>
      <c r="BM185" s="542"/>
      <c r="BN185" s="51">
        <v>0</v>
      </c>
      <c r="BO185" s="51">
        <v>0</v>
      </c>
      <c r="BP185" s="51">
        <v>0</v>
      </c>
      <c r="BQ185" s="51">
        <v>0</v>
      </c>
      <c r="BR185" s="31"/>
      <c r="BS185" s="53"/>
      <c r="BT185" s="55">
        <v>0</v>
      </c>
      <c r="BU185" s="542"/>
      <c r="BV185" s="542"/>
      <c r="BW185" s="542"/>
      <c r="BX185" s="542"/>
      <c r="BY185" s="542"/>
      <c r="BZ185" s="542"/>
      <c r="CA185" s="31"/>
      <c r="CB185" s="53"/>
      <c r="CC185" s="21"/>
      <c r="CD185" s="112"/>
      <c r="CE185" s="19"/>
    </row>
    <row r="186" spans="1:83" ht="25.5">
      <c r="A186" s="2" t="str">
        <f t="shared" si="2"/>
        <v/>
      </c>
      <c r="C186" s="42" t="s">
        <v>41</v>
      </c>
      <c r="D186" s="4" t="s">
        <v>715</v>
      </c>
      <c r="E186" s="4" t="s">
        <v>43</v>
      </c>
      <c r="F186" s="4" t="s">
        <v>43</v>
      </c>
      <c r="G186" s="6">
        <v>42912</v>
      </c>
      <c r="H186" s="103" t="s">
        <v>439</v>
      </c>
      <c r="I186" s="16"/>
      <c r="J186" s="16"/>
      <c r="K186" s="16"/>
      <c r="L186" s="39"/>
      <c r="M186" s="16"/>
      <c r="N186" s="16"/>
      <c r="O186" s="18"/>
      <c r="P186" s="39"/>
      <c r="Q186" s="16"/>
      <c r="R186" s="85"/>
      <c r="S186" s="80"/>
      <c r="T186" s="23"/>
      <c r="U186" s="18"/>
      <c r="V186" s="87"/>
      <c r="W186" s="22"/>
      <c r="X186" s="22"/>
      <c r="Y186" s="31"/>
      <c r="Z186" s="12"/>
      <c r="AA186" s="51">
        <v>0</v>
      </c>
      <c r="AB186" s="51">
        <v>0</v>
      </c>
      <c r="AC186" s="31"/>
      <c r="AD186" s="12"/>
      <c r="AE186" s="57">
        <v>0</v>
      </c>
      <c r="AF186" s="51">
        <v>0</v>
      </c>
      <c r="AG186" s="31"/>
      <c r="AH186" s="53"/>
      <c r="AI186" s="51">
        <v>0</v>
      </c>
      <c r="AJ186" s="51">
        <v>1185000</v>
      </c>
      <c r="AK186" s="51">
        <v>1185000</v>
      </c>
      <c r="AL186" s="51">
        <v>1185000</v>
      </c>
      <c r="AM186" s="31"/>
      <c r="AN186" s="31"/>
      <c r="AO186" s="57">
        <v>1244156.7999999998</v>
      </c>
      <c r="AP186" s="51">
        <v>1185000</v>
      </c>
      <c r="AQ186" s="51">
        <v>1185000</v>
      </c>
      <c r="AR186" s="51">
        <v>1185000</v>
      </c>
      <c r="AS186" s="31">
        <f>AO186/AK186-1</f>
        <v>4.9921350210970328E-2</v>
      </c>
      <c r="AT186" s="53">
        <f>AP186/AO186-1</f>
        <v>-4.7547704598005502E-2</v>
      </c>
      <c r="AU186" s="57">
        <v>1247291.6099999999</v>
      </c>
      <c r="AV186" s="51">
        <v>1247291.6099999999</v>
      </c>
      <c r="AW186" s="51">
        <v>1247291.6099999999</v>
      </c>
      <c r="AX186" s="31">
        <f>AU186/AQ186-1</f>
        <v>5.2566759493670734E-2</v>
      </c>
      <c r="AY186" s="53">
        <f>AR186/AU186-1</f>
        <v>-4.9941496840502198E-2</v>
      </c>
      <c r="AZ186" s="57">
        <v>1247291.6099999999</v>
      </c>
      <c r="BA186" s="51">
        <v>1247291.6099999999</v>
      </c>
      <c r="BB186" s="51">
        <v>1247291.6099999999</v>
      </c>
      <c r="BC186" s="51">
        <v>1247291.6099999999</v>
      </c>
      <c r="BD186" s="31">
        <f>AZ186/AV186-1</f>
        <v>0</v>
      </c>
      <c r="BE186" s="31">
        <f>BA186/AZ186-1</f>
        <v>0</v>
      </c>
      <c r="BF186" s="57">
        <v>1247291.6099999999</v>
      </c>
      <c r="BG186" s="51">
        <v>1247291.6099999999</v>
      </c>
      <c r="BH186" s="51">
        <v>1247291.6099999999</v>
      </c>
      <c r="BI186" s="31">
        <f>BF186/BB186-1</f>
        <v>0</v>
      </c>
      <c r="BJ186" s="31">
        <f>BG186/BF186-1</f>
        <v>0</v>
      </c>
      <c r="BK186" s="55">
        <v>1247291.6099999999</v>
      </c>
      <c r="BL186" s="542"/>
      <c r="BM186" s="542"/>
      <c r="BN186" s="51">
        <v>1247291.6099999999</v>
      </c>
      <c r="BO186" s="51">
        <v>1247291.6099999999</v>
      </c>
      <c r="BP186" s="51">
        <v>1247291.6099999999</v>
      </c>
      <c r="BQ186" s="51">
        <v>1247291.6099999999</v>
      </c>
      <c r="BR186" s="31">
        <f>IFERROR(BK186/BG186-1,"N/A")</f>
        <v>0</v>
      </c>
      <c r="BS186" s="609">
        <f>IFERROR(BP186/BK186-1,"N/A")</f>
        <v>0</v>
      </c>
      <c r="BT186" s="55">
        <v>1247291.6099999999</v>
      </c>
      <c r="BU186" s="542"/>
      <c r="BV186" s="542"/>
      <c r="BW186" s="542"/>
      <c r="BX186" s="542"/>
      <c r="BY186" s="542"/>
      <c r="BZ186" s="542"/>
      <c r="CA186" s="31">
        <f>IFERROR(BT186/BP186-1,"N/A")</f>
        <v>0</v>
      </c>
      <c r="CB186" s="609">
        <f>IFERROR(BY186/BT186-1,"N/A")</f>
        <v>-1</v>
      </c>
      <c r="CC186" s="21"/>
      <c r="CD186" s="112"/>
      <c r="CE186" s="19"/>
    </row>
    <row r="187" spans="1:83" ht="25.5">
      <c r="A187" s="2" t="str">
        <f t="shared" si="2"/>
        <v>TP2015106</v>
      </c>
      <c r="B187" s="314" t="s">
        <v>1623</v>
      </c>
      <c r="C187" s="41" t="s">
        <v>45</v>
      </c>
      <c r="D187" s="24" t="s">
        <v>715</v>
      </c>
      <c r="E187" s="24">
        <v>30598</v>
      </c>
      <c r="F187" s="24">
        <v>50759</v>
      </c>
      <c r="G187" s="6"/>
      <c r="H187" s="103" t="s">
        <v>439</v>
      </c>
      <c r="I187" s="16"/>
      <c r="J187" s="16"/>
      <c r="K187" s="16"/>
      <c r="L187" s="39"/>
      <c r="M187" s="16"/>
      <c r="N187" s="16"/>
      <c r="O187" s="18"/>
      <c r="P187" s="39"/>
      <c r="Q187" s="16"/>
      <c r="R187" s="85"/>
      <c r="S187" s="80"/>
      <c r="T187" s="23"/>
      <c r="U187" s="18"/>
      <c r="V187" s="87"/>
      <c r="W187" s="22"/>
      <c r="X187" s="22"/>
      <c r="Y187" s="31"/>
      <c r="Z187" s="12"/>
      <c r="AA187" s="51">
        <v>0</v>
      </c>
      <c r="AB187" s="51">
        <v>0</v>
      </c>
      <c r="AC187" s="31"/>
      <c r="AD187" s="12"/>
      <c r="AE187" s="57">
        <v>0</v>
      </c>
      <c r="AF187" s="51">
        <v>0</v>
      </c>
      <c r="AG187" s="31"/>
      <c r="AH187" s="34"/>
      <c r="AI187" s="51">
        <v>0</v>
      </c>
      <c r="AJ187" s="51">
        <v>1185000</v>
      </c>
      <c r="AK187" s="51">
        <v>1185000</v>
      </c>
      <c r="AL187" s="51">
        <v>1185000</v>
      </c>
      <c r="AM187" s="31"/>
      <c r="AN187" s="12"/>
      <c r="AO187" s="57">
        <v>1244156.7999999998</v>
      </c>
      <c r="AP187" s="51">
        <v>1185000</v>
      </c>
      <c r="AQ187" s="51">
        <v>1185000</v>
      </c>
      <c r="AR187" s="51">
        <v>1185000</v>
      </c>
      <c r="AS187" s="31"/>
      <c r="AT187" s="34"/>
      <c r="AU187" s="57">
        <v>1247291.6099999999</v>
      </c>
      <c r="AV187" s="51">
        <v>1247291.6099999999</v>
      </c>
      <c r="AW187" s="51">
        <v>1247291.6099999999</v>
      </c>
      <c r="AX187" s="31"/>
      <c r="AY187" s="34"/>
      <c r="AZ187" s="57">
        <v>1247291.6099999999</v>
      </c>
      <c r="BA187" s="51">
        <v>1247291.6099999999</v>
      </c>
      <c r="BB187" s="51">
        <v>1247291.6099999999</v>
      </c>
      <c r="BC187" s="51">
        <v>1247291.6099999999</v>
      </c>
      <c r="BD187" s="31"/>
      <c r="BE187" s="31"/>
      <c r="BF187" s="57">
        <v>1247291.6099999999</v>
      </c>
      <c r="BG187" s="51">
        <v>1247291.6099999999</v>
      </c>
      <c r="BH187" s="51">
        <v>1247291.6099999999</v>
      </c>
      <c r="BI187" s="31"/>
      <c r="BJ187" s="31"/>
      <c r="BK187" s="55">
        <v>1247291.6099999999</v>
      </c>
      <c r="BL187" s="542"/>
      <c r="BM187" s="542"/>
      <c r="BN187" s="51">
        <v>1247291.6099999999</v>
      </c>
      <c r="BO187" s="51">
        <v>1247291.6099999999</v>
      </c>
      <c r="BP187" s="51">
        <v>1247291.6099999999</v>
      </c>
      <c r="BQ187" s="51">
        <v>1247291.6099999999</v>
      </c>
      <c r="BR187" s="31"/>
      <c r="BS187" s="53"/>
      <c r="BT187" s="55">
        <v>1247291.6099999999</v>
      </c>
      <c r="BU187" s="542"/>
      <c r="BV187" s="542"/>
      <c r="BW187" s="542"/>
      <c r="BX187" s="542"/>
      <c r="BY187" s="542"/>
      <c r="BZ187" s="542"/>
      <c r="CA187" s="31"/>
      <c r="CB187" s="53"/>
      <c r="CC187" s="21"/>
      <c r="CD187" s="112"/>
      <c r="CE187" s="19"/>
    </row>
    <row r="188" spans="1:83" ht="67.5">
      <c r="A188" s="2" t="str">
        <f t="shared" si="2"/>
        <v/>
      </c>
      <c r="C188" s="42" t="s">
        <v>41</v>
      </c>
      <c r="D188" s="4" t="s">
        <v>162</v>
      </c>
      <c r="E188" s="4" t="s">
        <v>43</v>
      </c>
      <c r="F188" s="4" t="s">
        <v>43</v>
      </c>
      <c r="G188" s="6">
        <v>43089</v>
      </c>
      <c r="H188" s="103" t="s">
        <v>445</v>
      </c>
      <c r="I188" s="16"/>
      <c r="J188" s="16"/>
      <c r="K188" s="16"/>
      <c r="L188" s="39"/>
      <c r="M188" s="16"/>
      <c r="N188" s="16"/>
      <c r="O188" s="18"/>
      <c r="P188" s="39"/>
      <c r="Q188" s="16"/>
      <c r="R188" s="85"/>
      <c r="S188" s="80"/>
      <c r="T188" s="23"/>
      <c r="U188" s="18"/>
      <c r="V188" s="87"/>
      <c r="W188" s="22"/>
      <c r="X188" s="22"/>
      <c r="Y188" s="31"/>
      <c r="Z188" s="12"/>
      <c r="AA188" s="51">
        <v>0</v>
      </c>
      <c r="AB188" s="51">
        <v>0</v>
      </c>
      <c r="AC188" s="31"/>
      <c r="AD188" s="12"/>
      <c r="AE188" s="57">
        <v>0</v>
      </c>
      <c r="AF188" s="51">
        <v>0</v>
      </c>
      <c r="AG188" s="31"/>
      <c r="AH188" s="53"/>
      <c r="AI188" s="51">
        <v>0</v>
      </c>
      <c r="AJ188" s="51">
        <v>5508000</v>
      </c>
      <c r="AK188" s="51">
        <v>5508000</v>
      </c>
      <c r="AL188" s="51">
        <v>5508000</v>
      </c>
      <c r="AM188" s="31"/>
      <c r="AN188" s="31"/>
      <c r="AO188" s="57">
        <v>3816677.1599999997</v>
      </c>
      <c r="AP188" s="51">
        <v>5508000</v>
      </c>
      <c r="AQ188" s="51">
        <v>5508000</v>
      </c>
      <c r="AR188" s="51">
        <v>5508000</v>
      </c>
      <c r="AS188" s="31">
        <f>AO188/AK188-1</f>
        <v>-0.30706660130718955</v>
      </c>
      <c r="AT188" s="53">
        <f>AP188/AO188-1</f>
        <v>0.44314013711340472</v>
      </c>
      <c r="AU188" s="57">
        <v>4649535.7</v>
      </c>
      <c r="AV188" s="51">
        <v>4649535.7</v>
      </c>
      <c r="AW188" s="51">
        <v>4649535.7</v>
      </c>
      <c r="AX188" s="31">
        <f>AU188/AQ188-1</f>
        <v>-0.1558577160493827</v>
      </c>
      <c r="AY188" s="53">
        <f>AR188/AU188-1</f>
        <v>0.18463441414160986</v>
      </c>
      <c r="AZ188" s="57">
        <v>4648771.29</v>
      </c>
      <c r="BA188" s="51">
        <v>4648771.29</v>
      </c>
      <c r="BB188" s="51">
        <v>4648771.29</v>
      </c>
      <c r="BC188" s="51">
        <v>4648771.29</v>
      </c>
      <c r="BD188" s="31">
        <f>AZ188/AV188-1</f>
        <v>-1.6440566312891924E-4</v>
      </c>
      <c r="BE188" s="31">
        <f>BA188/AZ188-1</f>
        <v>0</v>
      </c>
      <c r="BF188" s="57">
        <v>4648771.29</v>
      </c>
      <c r="BG188" s="51">
        <v>4648771.29</v>
      </c>
      <c r="BH188" s="51">
        <v>4648771.29</v>
      </c>
      <c r="BI188" s="31">
        <f>BF188/BB188-1</f>
        <v>0</v>
      </c>
      <c r="BJ188" s="31">
        <f>BG188/BF188-1</f>
        <v>0</v>
      </c>
      <c r="BK188" s="55">
        <v>4648771.29</v>
      </c>
      <c r="BL188" s="542"/>
      <c r="BM188" s="542"/>
      <c r="BN188" s="51">
        <v>4648771.29</v>
      </c>
      <c r="BO188" s="51">
        <v>4648771.29</v>
      </c>
      <c r="BP188" s="51">
        <v>4648771.29</v>
      </c>
      <c r="BQ188" s="51">
        <v>4648771.29</v>
      </c>
      <c r="BR188" s="31">
        <f>IFERROR(BK188/BG188-1,"N/A")</f>
        <v>0</v>
      </c>
      <c r="BS188" s="609">
        <f>IFERROR(BP188/BK188-1,"N/A")</f>
        <v>0</v>
      </c>
      <c r="BT188" s="55">
        <v>4648771.29</v>
      </c>
      <c r="BU188" s="542"/>
      <c r="BV188" s="542"/>
      <c r="BW188" s="542"/>
      <c r="BX188" s="542"/>
      <c r="BY188" s="542"/>
      <c r="BZ188" s="542"/>
      <c r="CA188" s="31">
        <f>IFERROR(BT188/BP188-1,"N/A")</f>
        <v>0</v>
      </c>
      <c r="CB188" s="609">
        <f>IFERROR(BY188/BT188-1,"N/A")</f>
        <v>-1</v>
      </c>
      <c r="CC188" s="21"/>
      <c r="CD188" s="112" t="s">
        <v>1764</v>
      </c>
      <c r="CE188" s="19"/>
    </row>
    <row r="189" spans="1:83" ht="25.5">
      <c r="A189" s="2" t="str">
        <f t="shared" si="2"/>
        <v>TP2014138</v>
      </c>
      <c r="B189" s="314" t="s">
        <v>1593</v>
      </c>
      <c r="C189" s="41" t="s">
        <v>45</v>
      </c>
      <c r="D189" s="24" t="s">
        <v>162</v>
      </c>
      <c r="E189" s="24">
        <v>30895</v>
      </c>
      <c r="F189" s="24">
        <v>51215</v>
      </c>
      <c r="G189" s="6"/>
      <c r="H189" s="103" t="s">
        <v>445</v>
      </c>
      <c r="I189" s="16"/>
      <c r="J189" s="16"/>
      <c r="K189" s="16"/>
      <c r="L189" s="39"/>
      <c r="M189" s="16"/>
      <c r="N189" s="16"/>
      <c r="O189" s="18"/>
      <c r="P189" s="39"/>
      <c r="Q189" s="16"/>
      <c r="R189" s="85"/>
      <c r="S189" s="80"/>
      <c r="T189" s="23"/>
      <c r="U189" s="18"/>
      <c r="V189" s="87"/>
      <c r="W189" s="22"/>
      <c r="X189" s="22"/>
      <c r="Y189" s="31"/>
      <c r="Z189" s="12"/>
      <c r="AA189" s="51">
        <v>0</v>
      </c>
      <c r="AB189" s="51">
        <v>0</v>
      </c>
      <c r="AC189" s="31"/>
      <c r="AD189" s="12"/>
      <c r="AE189" s="57">
        <v>0</v>
      </c>
      <c r="AF189" s="51">
        <v>0</v>
      </c>
      <c r="AG189" s="31"/>
      <c r="AH189" s="34"/>
      <c r="AI189" s="51">
        <v>0</v>
      </c>
      <c r="AJ189" s="51">
        <v>5508000</v>
      </c>
      <c r="AK189" s="51">
        <v>5508000</v>
      </c>
      <c r="AL189" s="51">
        <v>5508000</v>
      </c>
      <c r="AM189" s="31"/>
      <c r="AN189" s="12"/>
      <c r="AO189" s="57">
        <v>3816677.1599999997</v>
      </c>
      <c r="AP189" s="51">
        <v>5508000</v>
      </c>
      <c r="AQ189" s="51">
        <v>5508000</v>
      </c>
      <c r="AR189" s="51">
        <v>5508000</v>
      </c>
      <c r="AS189" s="31"/>
      <c r="AT189" s="34"/>
      <c r="AU189" s="57">
        <v>4649535.7</v>
      </c>
      <c r="AV189" s="51">
        <v>4649535.7</v>
      </c>
      <c r="AW189" s="51">
        <v>4649535.7</v>
      </c>
      <c r="AX189" s="31"/>
      <c r="AY189" s="34"/>
      <c r="AZ189" s="57">
        <v>4648771.29</v>
      </c>
      <c r="BA189" s="51">
        <v>4648771.29</v>
      </c>
      <c r="BB189" s="51">
        <v>4648771.29</v>
      </c>
      <c r="BC189" s="51">
        <v>4648771.29</v>
      </c>
      <c r="BD189" s="31"/>
      <c r="BE189" s="31"/>
      <c r="BF189" s="57">
        <v>4648771.29</v>
      </c>
      <c r="BG189" s="51">
        <v>4648771.29</v>
      </c>
      <c r="BH189" s="51">
        <v>4648771.29</v>
      </c>
      <c r="BI189" s="31"/>
      <c r="BJ189" s="31"/>
      <c r="BK189" s="55">
        <v>4648771.29</v>
      </c>
      <c r="BL189" s="542"/>
      <c r="BM189" s="542"/>
      <c r="BN189" s="51">
        <v>4648771.29</v>
      </c>
      <c r="BO189" s="51">
        <v>4648771.29</v>
      </c>
      <c r="BP189" s="51">
        <v>4648771.29</v>
      </c>
      <c r="BQ189" s="51">
        <v>4648771.29</v>
      </c>
      <c r="BR189" s="31"/>
      <c r="BS189" s="53"/>
      <c r="BT189" s="55">
        <v>4648771.29</v>
      </c>
      <c r="BU189" s="542"/>
      <c r="BV189" s="542"/>
      <c r="BW189" s="542"/>
      <c r="BX189" s="542"/>
      <c r="BY189" s="542"/>
      <c r="BZ189" s="542"/>
      <c r="CA189" s="31"/>
      <c r="CB189" s="53"/>
      <c r="CC189" s="21"/>
      <c r="CD189" s="112"/>
      <c r="CE189" s="19"/>
    </row>
    <row r="190" spans="1:83" ht="33.75">
      <c r="A190" s="2" t="str">
        <f t="shared" si="2"/>
        <v/>
      </c>
      <c r="C190" s="42" t="s">
        <v>41</v>
      </c>
      <c r="D190" s="4" t="s">
        <v>156</v>
      </c>
      <c r="E190" s="4" t="s">
        <v>43</v>
      </c>
      <c r="F190" s="4" t="s">
        <v>43</v>
      </c>
      <c r="G190" s="6">
        <v>42826</v>
      </c>
      <c r="H190" s="103" t="s">
        <v>446</v>
      </c>
      <c r="I190" s="16"/>
      <c r="J190" s="16"/>
      <c r="K190" s="16"/>
      <c r="L190" s="39"/>
      <c r="M190" s="16"/>
      <c r="N190" s="16"/>
      <c r="O190" s="18"/>
      <c r="P190" s="39"/>
      <c r="Q190" s="16"/>
      <c r="R190" s="85"/>
      <c r="S190" s="80"/>
      <c r="T190" s="23"/>
      <c r="U190" s="18"/>
      <c r="V190" s="87"/>
      <c r="W190" s="22"/>
      <c r="X190" s="22"/>
      <c r="Y190" s="31"/>
      <c r="Z190" s="12"/>
      <c r="AA190" s="51">
        <v>0</v>
      </c>
      <c r="AB190" s="51">
        <v>0</v>
      </c>
      <c r="AC190" s="31"/>
      <c r="AD190" s="12"/>
      <c r="AE190" s="57">
        <v>0</v>
      </c>
      <c r="AF190" s="51">
        <v>0</v>
      </c>
      <c r="AG190" s="31"/>
      <c r="AH190" s="53"/>
      <c r="AI190" s="51">
        <v>0</v>
      </c>
      <c r="AJ190" s="51">
        <v>12938000</v>
      </c>
      <c r="AK190" s="51">
        <v>15870000</v>
      </c>
      <c r="AL190" s="51">
        <v>15870000</v>
      </c>
      <c r="AM190" s="31"/>
      <c r="AN190" s="31"/>
      <c r="AO190" s="57">
        <v>17094285.410000004</v>
      </c>
      <c r="AP190" s="51">
        <v>15870000</v>
      </c>
      <c r="AQ190" s="51">
        <v>15870000</v>
      </c>
      <c r="AR190" s="51">
        <v>15870000</v>
      </c>
      <c r="AS190" s="31">
        <f>AO190/AK190-1</f>
        <v>7.714463831127949E-2</v>
      </c>
      <c r="AT190" s="53">
        <f>AP190/AO190-1</f>
        <v>-7.1619572309457702E-2</v>
      </c>
      <c r="AU190" s="57">
        <v>17159057.350000001</v>
      </c>
      <c r="AV190" s="51">
        <v>17159057.350000001</v>
      </c>
      <c r="AW190" s="51">
        <v>17159057.350000001</v>
      </c>
      <c r="AX190" s="31">
        <f>AU190/AQ190-1</f>
        <v>8.1226045998739949E-2</v>
      </c>
      <c r="AY190" s="53">
        <f>AR190/AU190-1</f>
        <v>-7.5124018977650975E-2</v>
      </c>
      <c r="AZ190" s="57">
        <v>17159057.350000001</v>
      </c>
      <c r="BA190" s="51">
        <v>17159057.350000001</v>
      </c>
      <c r="BB190" s="51">
        <v>17159057.350000001</v>
      </c>
      <c r="BC190" s="51">
        <v>17159057.350000001</v>
      </c>
      <c r="BD190" s="31">
        <f>AZ190/AV190-1</f>
        <v>0</v>
      </c>
      <c r="BE190" s="31">
        <f>BA190/AZ190-1</f>
        <v>0</v>
      </c>
      <c r="BF190" s="57">
        <v>17159057.350000001</v>
      </c>
      <c r="BG190" s="51">
        <v>17159057.350000001</v>
      </c>
      <c r="BH190" s="51">
        <v>17159057.350000001</v>
      </c>
      <c r="BI190" s="31">
        <f>BF190/BB190-1</f>
        <v>0</v>
      </c>
      <c r="BJ190" s="31">
        <f>BG190/BF190-1</f>
        <v>0</v>
      </c>
      <c r="BK190" s="55">
        <v>17159057.350000001</v>
      </c>
      <c r="BL190" s="542"/>
      <c r="BM190" s="542"/>
      <c r="BN190" s="51">
        <v>17159057.350000001</v>
      </c>
      <c r="BO190" s="51">
        <v>17159057.350000001</v>
      </c>
      <c r="BP190" s="51">
        <v>17159057.350000001</v>
      </c>
      <c r="BQ190" s="51">
        <v>17159057.350000001</v>
      </c>
      <c r="BR190" s="31">
        <f>IFERROR(BK190/BG190-1,"N/A")</f>
        <v>0</v>
      </c>
      <c r="BS190" s="609">
        <f>IFERROR(BP190/BK190-1,"N/A")</f>
        <v>0</v>
      </c>
      <c r="BT190" s="55">
        <v>17159057.350000001</v>
      </c>
      <c r="BU190" s="542"/>
      <c r="BV190" s="542"/>
      <c r="BW190" s="542"/>
      <c r="BX190" s="542"/>
      <c r="BY190" s="542"/>
      <c r="BZ190" s="542"/>
      <c r="CA190" s="31">
        <f>IFERROR(BT190/BP190-1,"N/A")</f>
        <v>0</v>
      </c>
      <c r="CB190" s="609">
        <f>IFERROR(BY190/BT190-1,"N/A")</f>
        <v>-1</v>
      </c>
      <c r="CC190" s="21"/>
      <c r="CD190" s="112" t="s">
        <v>1693</v>
      </c>
      <c r="CE190" s="19"/>
    </row>
    <row r="191" spans="1:83">
      <c r="A191" s="2" t="str">
        <f t="shared" si="2"/>
        <v>TP2013167</v>
      </c>
      <c r="B191" s="314" t="s">
        <v>1691</v>
      </c>
      <c r="C191" s="41" t="s">
        <v>45</v>
      </c>
      <c r="D191" s="24" t="s">
        <v>156</v>
      </c>
      <c r="E191" s="24">
        <v>30576</v>
      </c>
      <c r="F191" s="24">
        <v>50721</v>
      </c>
      <c r="G191" s="6"/>
      <c r="H191" s="103" t="s">
        <v>446</v>
      </c>
      <c r="I191" s="16"/>
      <c r="J191" s="16"/>
      <c r="K191" s="16"/>
      <c r="L191" s="39"/>
      <c r="M191" s="16"/>
      <c r="N191" s="16"/>
      <c r="O191" s="18"/>
      <c r="P191" s="39"/>
      <c r="Q191" s="16"/>
      <c r="R191" s="85"/>
      <c r="S191" s="80"/>
      <c r="T191" s="23"/>
      <c r="U191" s="18"/>
      <c r="V191" s="87"/>
      <c r="W191" s="22"/>
      <c r="X191" s="22"/>
      <c r="Y191" s="31"/>
      <c r="Z191" s="12"/>
      <c r="AA191" s="51">
        <v>0</v>
      </c>
      <c r="AB191" s="51">
        <v>0</v>
      </c>
      <c r="AC191" s="31"/>
      <c r="AD191" s="12"/>
      <c r="AE191" s="57">
        <v>0</v>
      </c>
      <c r="AF191" s="51">
        <v>0</v>
      </c>
      <c r="AG191" s="31"/>
      <c r="AH191" s="34"/>
      <c r="AI191" s="51">
        <v>0</v>
      </c>
      <c r="AJ191" s="51">
        <v>12938000</v>
      </c>
      <c r="AK191" s="51">
        <v>15870000</v>
      </c>
      <c r="AL191" s="51">
        <v>15870000</v>
      </c>
      <c r="AM191" s="31"/>
      <c r="AN191" s="12"/>
      <c r="AO191" s="57">
        <v>17094285.410000004</v>
      </c>
      <c r="AP191" s="51">
        <v>15870000</v>
      </c>
      <c r="AQ191" s="51">
        <v>15870000</v>
      </c>
      <c r="AR191" s="51">
        <v>15870000</v>
      </c>
      <c r="AS191" s="31"/>
      <c r="AT191" s="34"/>
      <c r="AU191" s="57">
        <v>17159057.350000001</v>
      </c>
      <c r="AV191" s="51">
        <v>17159057.350000001</v>
      </c>
      <c r="AW191" s="51">
        <v>17159057.350000001</v>
      </c>
      <c r="AX191" s="31"/>
      <c r="AY191" s="34"/>
      <c r="AZ191" s="57">
        <v>17159057.350000001</v>
      </c>
      <c r="BA191" s="51">
        <v>17159057.350000001</v>
      </c>
      <c r="BB191" s="51">
        <v>17159057.350000001</v>
      </c>
      <c r="BC191" s="51">
        <v>17159057.350000001</v>
      </c>
      <c r="BD191" s="31"/>
      <c r="BE191" s="31"/>
      <c r="BF191" s="57">
        <v>17159057.350000001</v>
      </c>
      <c r="BG191" s="51">
        <v>17159057.350000001</v>
      </c>
      <c r="BH191" s="51">
        <v>17159057.350000001</v>
      </c>
      <c r="BI191" s="31"/>
      <c r="BJ191" s="31"/>
      <c r="BK191" s="55">
        <v>17159057.350000001</v>
      </c>
      <c r="BL191" s="542"/>
      <c r="BM191" s="542"/>
      <c r="BN191" s="51">
        <v>17159057.350000001</v>
      </c>
      <c r="BO191" s="51">
        <v>17159057.350000001</v>
      </c>
      <c r="BP191" s="51">
        <v>17159057.350000001</v>
      </c>
      <c r="BQ191" s="51">
        <v>17159057.350000001</v>
      </c>
      <c r="BR191" s="31"/>
      <c r="BS191" s="53"/>
      <c r="BT191" s="55">
        <v>17159057.350000001</v>
      </c>
      <c r="BU191" s="542"/>
      <c r="BV191" s="542"/>
      <c r="BW191" s="542"/>
      <c r="BX191" s="542"/>
      <c r="BY191" s="542"/>
      <c r="BZ191" s="542"/>
      <c r="CA191" s="31"/>
      <c r="CB191" s="53"/>
      <c r="CC191" s="21"/>
      <c r="CD191" s="112"/>
      <c r="CE191" s="19"/>
    </row>
    <row r="192" spans="1:83">
      <c r="A192" s="2" t="str">
        <f t="shared" si="2"/>
        <v/>
      </c>
      <c r="C192" s="42" t="s">
        <v>41</v>
      </c>
      <c r="D192" s="4" t="s">
        <v>727</v>
      </c>
      <c r="E192" s="4" t="s">
        <v>43</v>
      </c>
      <c r="F192" s="4" t="s">
        <v>43</v>
      </c>
      <c r="G192" s="6">
        <v>43048</v>
      </c>
      <c r="H192" s="103" t="s">
        <v>447</v>
      </c>
      <c r="I192" s="16"/>
      <c r="J192" s="16"/>
      <c r="K192" s="16"/>
      <c r="L192" s="39"/>
      <c r="M192" s="16"/>
      <c r="N192" s="16"/>
      <c r="O192" s="18"/>
      <c r="P192" s="39"/>
      <c r="Q192" s="16"/>
      <c r="R192" s="85"/>
      <c r="S192" s="80"/>
      <c r="T192" s="23"/>
      <c r="U192" s="18"/>
      <c r="V192" s="87"/>
      <c r="W192" s="22"/>
      <c r="X192" s="22"/>
      <c r="Y192" s="31"/>
      <c r="Z192" s="12"/>
      <c r="AA192" s="51">
        <v>0</v>
      </c>
      <c r="AB192" s="51">
        <v>0</v>
      </c>
      <c r="AC192" s="31"/>
      <c r="AD192" s="12"/>
      <c r="AE192" s="57">
        <v>0</v>
      </c>
      <c r="AF192" s="51">
        <v>0</v>
      </c>
      <c r="AG192" s="31"/>
      <c r="AH192" s="53"/>
      <c r="AI192" s="51">
        <v>0</v>
      </c>
      <c r="AJ192" s="51">
        <v>1835000</v>
      </c>
      <c r="AK192" s="51">
        <v>1835000</v>
      </c>
      <c r="AL192" s="51">
        <v>1835000</v>
      </c>
      <c r="AM192" s="31"/>
      <c r="AN192" s="31"/>
      <c r="AO192" s="57">
        <v>2368917.2199999997</v>
      </c>
      <c r="AP192" s="51">
        <v>1835000</v>
      </c>
      <c r="AQ192" s="51">
        <v>1835000</v>
      </c>
      <c r="AR192" s="51">
        <v>1835000</v>
      </c>
      <c r="AS192" s="31">
        <f>AO192/AK192-1</f>
        <v>0.29096306267029948</v>
      </c>
      <c r="AT192" s="53">
        <f>AP192/AO192-1</f>
        <v>-0.22538449866137567</v>
      </c>
      <c r="AU192" s="57">
        <v>2385215.9000000004</v>
      </c>
      <c r="AV192" s="51">
        <v>2385215.9000000004</v>
      </c>
      <c r="AW192" s="51">
        <v>2385215.9000000004</v>
      </c>
      <c r="AX192" s="31">
        <f>AU192/AQ192-1</f>
        <v>0.29984517711171677</v>
      </c>
      <c r="AY192" s="53">
        <f>AR192/AU192-1</f>
        <v>-0.23067760868104237</v>
      </c>
      <c r="AZ192" s="57">
        <v>2385215.9000000004</v>
      </c>
      <c r="BA192" s="51">
        <v>2385215.9000000004</v>
      </c>
      <c r="BB192" s="51">
        <v>2385215.9000000004</v>
      </c>
      <c r="BC192" s="51">
        <v>2385215.9000000004</v>
      </c>
      <c r="BD192" s="31">
        <f>AZ192/AV192-1</f>
        <v>0</v>
      </c>
      <c r="BE192" s="31">
        <f>BA192/AZ192-1</f>
        <v>0</v>
      </c>
      <c r="BF192" s="57">
        <v>2385215.9000000004</v>
      </c>
      <c r="BG192" s="51">
        <v>2385215.9000000004</v>
      </c>
      <c r="BH192" s="51">
        <v>2385215.9000000004</v>
      </c>
      <c r="BI192" s="31">
        <f>BF192/BB192-1</f>
        <v>0</v>
      </c>
      <c r="BJ192" s="31">
        <f>BG192/BF192-1</f>
        <v>0</v>
      </c>
      <c r="BK192" s="55">
        <v>2385215.9000000004</v>
      </c>
      <c r="BL192" s="542"/>
      <c r="BM192" s="542"/>
      <c r="BN192" s="51">
        <v>2385215.9000000004</v>
      </c>
      <c r="BO192" s="51">
        <v>2385215.9000000004</v>
      </c>
      <c r="BP192" s="51">
        <v>2385215.9000000004</v>
      </c>
      <c r="BQ192" s="51">
        <v>2385215.9000000004</v>
      </c>
      <c r="BR192" s="31">
        <f>IFERROR(BK192/BG192-1,"N/A")</f>
        <v>0</v>
      </c>
      <c r="BS192" s="609">
        <f>IFERROR(BP192/BK192-1,"N/A")</f>
        <v>0</v>
      </c>
      <c r="BT192" s="55">
        <v>2385215.9000000004</v>
      </c>
      <c r="BU192" s="542"/>
      <c r="BV192" s="542"/>
      <c r="BW192" s="542"/>
      <c r="BX192" s="542"/>
      <c r="BY192" s="542"/>
      <c r="BZ192" s="542"/>
      <c r="CA192" s="31">
        <f>IFERROR(BT192/BP192-1,"N/A")</f>
        <v>0</v>
      </c>
      <c r="CB192" s="609">
        <f>IFERROR(BY192/BT192-1,"N/A")</f>
        <v>-1</v>
      </c>
      <c r="CC192" s="21"/>
      <c r="CD192" s="112" t="s">
        <v>449</v>
      </c>
      <c r="CE192" s="19"/>
    </row>
    <row r="193" spans="1:84">
      <c r="A193" s="2" t="str">
        <f t="shared" si="2"/>
        <v>TP2013166</v>
      </c>
      <c r="B193" s="314" t="s">
        <v>1573</v>
      </c>
      <c r="C193" s="41" t="s">
        <v>45</v>
      </c>
      <c r="D193" s="24" t="s">
        <v>727</v>
      </c>
      <c r="E193" s="24">
        <v>30574</v>
      </c>
      <c r="F193" s="24">
        <v>50719</v>
      </c>
      <c r="G193" s="6"/>
      <c r="H193" s="103" t="s">
        <v>447</v>
      </c>
      <c r="I193" s="16"/>
      <c r="J193" s="16"/>
      <c r="K193" s="16"/>
      <c r="L193" s="39"/>
      <c r="M193" s="16"/>
      <c r="N193" s="16"/>
      <c r="O193" s="18"/>
      <c r="P193" s="39"/>
      <c r="Q193" s="16"/>
      <c r="R193" s="85"/>
      <c r="S193" s="80"/>
      <c r="T193" s="23"/>
      <c r="U193" s="18"/>
      <c r="V193" s="87"/>
      <c r="W193" s="22"/>
      <c r="X193" s="22"/>
      <c r="Y193" s="31"/>
      <c r="Z193" s="12"/>
      <c r="AA193" s="51">
        <v>0</v>
      </c>
      <c r="AB193" s="51">
        <v>0</v>
      </c>
      <c r="AC193" s="31"/>
      <c r="AD193" s="12"/>
      <c r="AE193" s="57">
        <v>0</v>
      </c>
      <c r="AF193" s="51">
        <v>0</v>
      </c>
      <c r="AG193" s="31"/>
      <c r="AH193" s="34"/>
      <c r="AI193" s="51">
        <v>0</v>
      </c>
      <c r="AJ193" s="51">
        <v>1835000</v>
      </c>
      <c r="AK193" s="51">
        <v>1835000</v>
      </c>
      <c r="AL193" s="51">
        <v>1835000</v>
      </c>
      <c r="AM193" s="31"/>
      <c r="AN193" s="12"/>
      <c r="AO193" s="57">
        <v>2368917.2199999997</v>
      </c>
      <c r="AP193" s="51">
        <v>1835000</v>
      </c>
      <c r="AQ193" s="51">
        <v>1835000</v>
      </c>
      <c r="AR193" s="51">
        <v>1835000</v>
      </c>
      <c r="AS193" s="31"/>
      <c r="AT193" s="34"/>
      <c r="AU193" s="57">
        <v>2385215.9000000004</v>
      </c>
      <c r="AV193" s="51">
        <v>2385215.9000000004</v>
      </c>
      <c r="AW193" s="51">
        <v>2385215.9000000004</v>
      </c>
      <c r="AX193" s="31"/>
      <c r="AY193" s="34"/>
      <c r="AZ193" s="57">
        <v>2385215.9000000004</v>
      </c>
      <c r="BA193" s="51">
        <v>2385215.9000000004</v>
      </c>
      <c r="BB193" s="51">
        <v>2385215.9000000004</v>
      </c>
      <c r="BC193" s="51">
        <v>2385215.9000000004</v>
      </c>
      <c r="BD193" s="31"/>
      <c r="BE193" s="31"/>
      <c r="BF193" s="57">
        <v>2385215.9000000004</v>
      </c>
      <c r="BG193" s="51">
        <v>2385215.9000000004</v>
      </c>
      <c r="BH193" s="51">
        <v>2385215.9000000004</v>
      </c>
      <c r="BI193" s="31"/>
      <c r="BJ193" s="31"/>
      <c r="BK193" s="55">
        <v>2385215.9000000004</v>
      </c>
      <c r="BL193" s="542"/>
      <c r="BM193" s="542"/>
      <c r="BN193" s="51">
        <v>2385215.9000000004</v>
      </c>
      <c r="BO193" s="51">
        <v>2385215.9000000004</v>
      </c>
      <c r="BP193" s="51">
        <v>2385215.9000000004</v>
      </c>
      <c r="BQ193" s="51">
        <v>2385215.9000000004</v>
      </c>
      <c r="BR193" s="31"/>
      <c r="BS193" s="53"/>
      <c r="BT193" s="55">
        <v>2385215.9000000004</v>
      </c>
      <c r="BU193" s="542"/>
      <c r="BV193" s="542"/>
      <c r="BW193" s="542"/>
      <c r="BX193" s="542"/>
      <c r="BY193" s="542"/>
      <c r="BZ193" s="542"/>
      <c r="CA193" s="31"/>
      <c r="CB193" s="53"/>
      <c r="CC193" s="21"/>
      <c r="CD193" s="112"/>
      <c r="CE193" s="19"/>
    </row>
    <row r="194" spans="1:84" ht="25.5">
      <c r="A194" s="2" t="str">
        <f t="shared" si="2"/>
        <v/>
      </c>
      <c r="C194" s="42" t="s">
        <v>41</v>
      </c>
      <c r="D194" s="4" t="s">
        <v>733</v>
      </c>
      <c r="E194" s="4" t="s">
        <v>43</v>
      </c>
      <c r="F194" s="4" t="s">
        <v>43</v>
      </c>
      <c r="G194" s="6">
        <v>42917</v>
      </c>
      <c r="H194" s="103" t="s">
        <v>471</v>
      </c>
      <c r="I194" s="16"/>
      <c r="J194" s="16"/>
      <c r="K194" s="16"/>
      <c r="L194" s="39"/>
      <c r="M194" s="16"/>
      <c r="N194" s="16"/>
      <c r="O194" s="18"/>
      <c r="P194" s="39"/>
      <c r="Q194" s="16"/>
      <c r="R194" s="85"/>
      <c r="S194" s="80"/>
      <c r="T194" s="23"/>
      <c r="U194" s="18"/>
      <c r="V194" s="87"/>
      <c r="W194" s="22"/>
      <c r="X194" s="22"/>
      <c r="Y194" s="31"/>
      <c r="Z194" s="12"/>
      <c r="AA194" s="51">
        <v>0</v>
      </c>
      <c r="AB194" s="51">
        <v>0</v>
      </c>
      <c r="AC194" s="31"/>
      <c r="AD194" s="12"/>
      <c r="AE194" s="57">
        <v>0</v>
      </c>
      <c r="AF194" s="51">
        <v>0</v>
      </c>
      <c r="AG194" s="31"/>
      <c r="AH194" s="53"/>
      <c r="AI194" s="51">
        <v>0</v>
      </c>
      <c r="AJ194" s="51">
        <v>6425000</v>
      </c>
      <c r="AK194" s="51">
        <v>6425000</v>
      </c>
      <c r="AL194" s="51">
        <v>6425000</v>
      </c>
      <c r="AM194" s="31"/>
      <c r="AN194" s="31"/>
      <c r="AO194" s="57">
        <v>6480399.0399999991</v>
      </c>
      <c r="AP194" s="51">
        <v>6425000</v>
      </c>
      <c r="AQ194" s="51">
        <v>6425000</v>
      </c>
      <c r="AR194" s="51">
        <v>6425000</v>
      </c>
      <c r="AS194" s="31">
        <f>AO194/AK194-1</f>
        <v>8.6224186770427202E-3</v>
      </c>
      <c r="AT194" s="53">
        <f>AP194/AO194-1</f>
        <v>-8.5487081363432305E-3</v>
      </c>
      <c r="AU194" s="57">
        <v>6505905.0399999991</v>
      </c>
      <c r="AV194" s="51">
        <v>6505905.0399999991</v>
      </c>
      <c r="AW194" s="51">
        <v>6505905.0399999991</v>
      </c>
      <c r="AX194" s="31">
        <f>AU194/AQ194-1</f>
        <v>1.2592224124513551E-2</v>
      </c>
      <c r="AY194" s="53">
        <f>AR194/AU194-1</f>
        <v>-1.2435631860989949E-2</v>
      </c>
      <c r="AZ194" s="57">
        <v>6516183.7100000009</v>
      </c>
      <c r="BA194" s="51">
        <v>6516183.7100000009</v>
      </c>
      <c r="BB194" s="51">
        <v>6516183.7100000009</v>
      </c>
      <c r="BC194" s="51">
        <v>6516183.7100000009</v>
      </c>
      <c r="BD194" s="31">
        <f>AZ194/AV194-1</f>
        <v>1.5798985593558079E-3</v>
      </c>
      <c r="BE194" s="31">
        <f>BA194/AZ194-1</f>
        <v>0</v>
      </c>
      <c r="BF194" s="57">
        <v>6516183.7100000009</v>
      </c>
      <c r="BG194" s="51">
        <v>6516183.7100000009</v>
      </c>
      <c r="BH194" s="51">
        <v>6516183.7100000009</v>
      </c>
      <c r="BI194" s="31">
        <f>BF194/BB194-1</f>
        <v>0</v>
      </c>
      <c r="BJ194" s="31">
        <f>BG194/BF194-1</f>
        <v>0</v>
      </c>
      <c r="BK194" s="55">
        <v>6516183.7100000009</v>
      </c>
      <c r="BL194" s="542"/>
      <c r="BM194" s="542"/>
      <c r="BN194" s="51">
        <v>6516183.7100000009</v>
      </c>
      <c r="BO194" s="51">
        <v>6516183.7100000009</v>
      </c>
      <c r="BP194" s="51">
        <v>6516183.7100000009</v>
      </c>
      <c r="BQ194" s="51">
        <v>6516183.7100000009</v>
      </c>
      <c r="BR194" s="31">
        <f>IFERROR(BK194/BG194-1,"N/A")</f>
        <v>0</v>
      </c>
      <c r="BS194" s="609">
        <f>IFERROR(BP194/BK194-1,"N/A")</f>
        <v>0</v>
      </c>
      <c r="BT194" s="55">
        <v>6516183.7100000009</v>
      </c>
      <c r="BU194" s="542"/>
      <c r="BV194" s="542"/>
      <c r="BW194" s="542"/>
      <c r="BX194" s="542"/>
      <c r="BY194" s="542"/>
      <c r="BZ194" s="542"/>
      <c r="CA194" s="31">
        <f>IFERROR(BT194/BP194-1,"N/A")</f>
        <v>0</v>
      </c>
      <c r="CB194" s="609">
        <f>IFERROR(BY194/BT194-1,"N/A")</f>
        <v>-1</v>
      </c>
      <c r="CC194" s="21"/>
      <c r="CD194" s="112" t="s">
        <v>469</v>
      </c>
      <c r="CE194" s="19"/>
    </row>
    <row r="195" spans="1:84" ht="25.5">
      <c r="A195" s="2" t="str">
        <f t="shared" si="2"/>
        <v>TP2013165</v>
      </c>
      <c r="B195" s="314" t="s">
        <v>781</v>
      </c>
      <c r="C195" s="41" t="s">
        <v>45</v>
      </c>
      <c r="D195" s="24" t="s">
        <v>733</v>
      </c>
      <c r="E195" s="24">
        <v>30573</v>
      </c>
      <c r="F195" s="24">
        <v>50718</v>
      </c>
      <c r="G195" s="6"/>
      <c r="H195" s="103" t="s">
        <v>471</v>
      </c>
      <c r="I195" s="16"/>
      <c r="J195" s="16"/>
      <c r="K195" s="16"/>
      <c r="L195" s="39"/>
      <c r="M195" s="16"/>
      <c r="N195" s="16"/>
      <c r="O195" s="18"/>
      <c r="P195" s="39"/>
      <c r="Q195" s="16"/>
      <c r="R195" s="85"/>
      <c r="S195" s="80"/>
      <c r="T195" s="23"/>
      <c r="U195" s="18"/>
      <c r="V195" s="87"/>
      <c r="W195" s="22"/>
      <c r="X195" s="22"/>
      <c r="Y195" s="31"/>
      <c r="Z195" s="12"/>
      <c r="AA195" s="51">
        <v>0</v>
      </c>
      <c r="AB195" s="51">
        <v>0</v>
      </c>
      <c r="AC195" s="31"/>
      <c r="AD195" s="12"/>
      <c r="AE195" s="57">
        <v>0</v>
      </c>
      <c r="AF195" s="51">
        <v>0</v>
      </c>
      <c r="AG195" s="31"/>
      <c r="AH195" s="53"/>
      <c r="AI195" s="51">
        <v>0</v>
      </c>
      <c r="AJ195" s="51">
        <v>6425000</v>
      </c>
      <c r="AK195" s="51">
        <v>6425000</v>
      </c>
      <c r="AL195" s="51">
        <v>6425000</v>
      </c>
      <c r="AM195" s="31"/>
      <c r="AN195" s="12"/>
      <c r="AO195" s="57">
        <v>6480399.0399999991</v>
      </c>
      <c r="AP195" s="51">
        <v>6425000</v>
      </c>
      <c r="AQ195" s="51">
        <v>6425000</v>
      </c>
      <c r="AR195" s="51">
        <v>6425000</v>
      </c>
      <c r="AS195" s="31"/>
      <c r="AT195" s="34"/>
      <c r="AU195" s="57">
        <v>6505905.0399999991</v>
      </c>
      <c r="AV195" s="51">
        <v>6505905.0399999991</v>
      </c>
      <c r="AW195" s="51">
        <v>6505905.0399999991</v>
      </c>
      <c r="AX195" s="31"/>
      <c r="AY195" s="34"/>
      <c r="AZ195" s="57">
        <v>6516183.7100000009</v>
      </c>
      <c r="BA195" s="51">
        <v>6516183.7100000009</v>
      </c>
      <c r="BB195" s="51">
        <v>6516183.7100000009</v>
      </c>
      <c r="BC195" s="51">
        <v>6516183.7100000009</v>
      </c>
      <c r="BD195" s="31"/>
      <c r="BE195" s="31"/>
      <c r="BF195" s="57">
        <v>6516183.7100000009</v>
      </c>
      <c r="BG195" s="51">
        <v>6516183.7100000009</v>
      </c>
      <c r="BH195" s="51">
        <v>6516183.7100000009</v>
      </c>
      <c r="BI195" s="31"/>
      <c r="BJ195" s="31"/>
      <c r="BK195" s="55">
        <v>6516183.7100000009</v>
      </c>
      <c r="BL195" s="542"/>
      <c r="BM195" s="542"/>
      <c r="BN195" s="51">
        <v>6516183.7100000009</v>
      </c>
      <c r="BO195" s="51">
        <v>6516183.7100000009</v>
      </c>
      <c r="BP195" s="51">
        <v>6516183.7100000009</v>
      </c>
      <c r="BQ195" s="51">
        <v>6516183.7100000009</v>
      </c>
      <c r="BR195" s="31"/>
      <c r="BS195" s="53"/>
      <c r="BT195" s="55">
        <v>6516183.7100000009</v>
      </c>
      <c r="BU195" s="542"/>
      <c r="BV195" s="542"/>
      <c r="BW195" s="542"/>
      <c r="BX195" s="542"/>
      <c r="BY195" s="542"/>
      <c r="BZ195" s="542"/>
      <c r="CA195" s="31"/>
      <c r="CB195" s="53"/>
      <c r="CC195" s="21"/>
      <c r="CD195" s="112"/>
      <c r="CE195" s="19"/>
    </row>
    <row r="196" spans="1:84" ht="25.5">
      <c r="A196" s="2" t="str">
        <f t="shared" si="2"/>
        <v/>
      </c>
      <c r="C196" s="42" t="s">
        <v>41</v>
      </c>
      <c r="D196" s="13" t="s">
        <v>152</v>
      </c>
      <c r="E196" s="4" t="s">
        <v>43</v>
      </c>
      <c r="F196" s="4" t="s">
        <v>43</v>
      </c>
      <c r="G196" s="8">
        <v>42822</v>
      </c>
      <c r="H196" s="17" t="s">
        <v>448</v>
      </c>
      <c r="I196" s="16"/>
      <c r="J196" s="16"/>
      <c r="K196" s="16"/>
      <c r="L196" s="39"/>
      <c r="M196" s="16"/>
      <c r="N196" s="16"/>
      <c r="O196" s="18"/>
      <c r="P196" s="39"/>
      <c r="Q196" s="16"/>
      <c r="R196" s="85"/>
      <c r="S196" s="80"/>
      <c r="T196" s="23"/>
      <c r="U196" s="18"/>
      <c r="V196" s="87"/>
      <c r="W196" s="22"/>
      <c r="X196" s="22"/>
      <c r="Y196" s="31"/>
      <c r="Z196" s="12"/>
      <c r="AA196" s="51">
        <v>0</v>
      </c>
      <c r="AB196" s="51">
        <v>0</v>
      </c>
      <c r="AC196" s="31"/>
      <c r="AD196" s="12"/>
      <c r="AE196" s="57">
        <v>0</v>
      </c>
      <c r="AF196" s="51">
        <v>0</v>
      </c>
      <c r="AG196" s="31"/>
      <c r="AH196" s="53"/>
      <c r="AI196" s="60">
        <v>554275</v>
      </c>
      <c r="AJ196" s="60">
        <v>9206275</v>
      </c>
      <c r="AK196" s="60">
        <v>9206275</v>
      </c>
      <c r="AL196" s="60">
        <v>9206275</v>
      </c>
      <c r="AM196" s="31"/>
      <c r="AN196" s="31"/>
      <c r="AO196" s="57">
        <v>10563889.589999998</v>
      </c>
      <c r="AP196" s="60">
        <v>9206275</v>
      </c>
      <c r="AQ196" s="60">
        <v>9206275</v>
      </c>
      <c r="AR196" s="60">
        <v>9206275</v>
      </c>
      <c r="AS196" s="31">
        <f>AO196/AK196-1</f>
        <v>0.14746622168032109</v>
      </c>
      <c r="AT196" s="53">
        <f>AP196/AO196-1</f>
        <v>-0.12851465158109421</v>
      </c>
      <c r="AU196" s="57">
        <v>10670271.149999999</v>
      </c>
      <c r="AV196" s="51">
        <v>10670271.149999999</v>
      </c>
      <c r="AW196" s="51">
        <v>10670271.149999999</v>
      </c>
      <c r="AX196" s="31">
        <f>AU196/AQ196-1</f>
        <v>0.15902155323407108</v>
      </c>
      <c r="AY196" s="53">
        <f>AR196/AU196-1</f>
        <v>-0.13720327528883824</v>
      </c>
      <c r="AZ196" s="57">
        <v>10668801.149999999</v>
      </c>
      <c r="BA196" s="51">
        <v>10668801.149999999</v>
      </c>
      <c r="BB196" s="51">
        <v>10668801.149999999</v>
      </c>
      <c r="BC196" s="51">
        <v>10668801.149999999</v>
      </c>
      <c r="BD196" s="31">
        <f>AZ196/AV196-1</f>
        <v>-1.3776594608849724E-4</v>
      </c>
      <c r="BE196" s="31">
        <f>BA196/AZ196-1</f>
        <v>0</v>
      </c>
      <c r="BF196" s="57">
        <v>10668801.149999999</v>
      </c>
      <c r="BG196" s="51">
        <v>10668801.149999999</v>
      </c>
      <c r="BH196" s="51">
        <v>10668801.149999999</v>
      </c>
      <c r="BI196" s="31">
        <f>BF196/BB196-1</f>
        <v>0</v>
      </c>
      <c r="BJ196" s="31">
        <f>BG196/BF196-1</f>
        <v>0</v>
      </c>
      <c r="BK196" s="55">
        <v>10668801.149999999</v>
      </c>
      <c r="BL196" s="542"/>
      <c r="BM196" s="542"/>
      <c r="BN196" s="51">
        <v>10668801.149999999</v>
      </c>
      <c r="BO196" s="51">
        <v>10668801.149999999</v>
      </c>
      <c r="BP196" s="51">
        <v>10668801.149999999</v>
      </c>
      <c r="BQ196" s="51">
        <v>10668801.149999999</v>
      </c>
      <c r="BR196" s="31">
        <f>IFERROR(BK196/BG196-1,"N/A")</f>
        <v>0</v>
      </c>
      <c r="BS196" s="609">
        <f>IFERROR(BP196/BK196-1,"N/A")</f>
        <v>0</v>
      </c>
      <c r="BT196" s="55">
        <v>10668801.149999999</v>
      </c>
      <c r="BU196" s="542"/>
      <c r="BV196" s="542"/>
      <c r="BW196" s="542"/>
      <c r="BX196" s="542"/>
      <c r="BY196" s="542"/>
      <c r="BZ196" s="542"/>
      <c r="CA196" s="31">
        <f>IFERROR(BT196/BP196-1,"N/A")</f>
        <v>0</v>
      </c>
      <c r="CB196" s="609">
        <f>IFERROR(BY196/BT196-1,"N/A")</f>
        <v>-1</v>
      </c>
      <c r="CC196" s="21"/>
      <c r="CD196" s="112"/>
      <c r="CE196" s="5"/>
      <c r="CF196" s="46"/>
    </row>
    <row r="197" spans="1:84" ht="25.5">
      <c r="A197" s="2" t="str">
        <f t="shared" ref="A197:A212" si="4">LEFT(B197,9)</f>
        <v>TP2011147</v>
      </c>
      <c r="B197" s="314" t="s">
        <v>736</v>
      </c>
      <c r="C197" s="41" t="s">
        <v>45</v>
      </c>
      <c r="D197" s="15" t="s">
        <v>152</v>
      </c>
      <c r="E197" s="5">
        <v>451</v>
      </c>
      <c r="F197" s="5">
        <v>10583</v>
      </c>
      <c r="G197" s="8"/>
      <c r="H197" s="17" t="s">
        <v>448</v>
      </c>
      <c r="I197" s="16"/>
      <c r="J197" s="16"/>
      <c r="K197" s="16"/>
      <c r="L197" s="39"/>
      <c r="M197" s="16"/>
      <c r="N197" s="16"/>
      <c r="O197" s="18"/>
      <c r="P197" s="39"/>
      <c r="Q197" s="16"/>
      <c r="R197" s="85"/>
      <c r="S197" s="80"/>
      <c r="T197" s="23"/>
      <c r="U197" s="18"/>
      <c r="V197" s="87"/>
      <c r="W197" s="22"/>
      <c r="X197" s="22"/>
      <c r="Y197" s="31"/>
      <c r="Z197" s="12"/>
      <c r="AA197" s="51">
        <v>0</v>
      </c>
      <c r="AB197" s="51">
        <v>0</v>
      </c>
      <c r="AC197" s="31"/>
      <c r="AD197" s="12"/>
      <c r="AE197" s="57">
        <v>0</v>
      </c>
      <c r="AF197" s="51">
        <v>0</v>
      </c>
      <c r="AG197" s="31"/>
      <c r="AH197" s="53"/>
      <c r="AI197" s="60">
        <v>554275</v>
      </c>
      <c r="AJ197" s="60">
        <v>9206275</v>
      </c>
      <c r="AK197" s="60">
        <v>9206275</v>
      </c>
      <c r="AL197" s="60">
        <v>9206275</v>
      </c>
      <c r="AM197" s="31"/>
      <c r="AN197" s="31"/>
      <c r="AO197" s="57">
        <v>10563889.589999998</v>
      </c>
      <c r="AP197" s="60">
        <v>9206275</v>
      </c>
      <c r="AQ197" s="60">
        <v>9206275</v>
      </c>
      <c r="AR197" s="60">
        <v>9206275</v>
      </c>
      <c r="AS197" s="31"/>
      <c r="AT197" s="53"/>
      <c r="AU197" s="57">
        <v>10670271.149999999</v>
      </c>
      <c r="AV197" s="51">
        <v>10670271.149999999</v>
      </c>
      <c r="AW197" s="51">
        <v>10670271.149999999</v>
      </c>
      <c r="AX197" s="31"/>
      <c r="AY197" s="53"/>
      <c r="AZ197" s="57">
        <v>10668801.149999999</v>
      </c>
      <c r="BA197" s="51">
        <v>10668801.149999999</v>
      </c>
      <c r="BB197" s="51">
        <v>10668801.149999999</v>
      </c>
      <c r="BC197" s="51">
        <v>10668801.149999999</v>
      </c>
      <c r="BD197" s="31"/>
      <c r="BE197" s="31"/>
      <c r="BF197" s="57">
        <v>10668801.149999999</v>
      </c>
      <c r="BG197" s="51">
        <v>10668801.149999999</v>
      </c>
      <c r="BH197" s="51">
        <v>10668801.149999999</v>
      </c>
      <c r="BI197" s="31"/>
      <c r="BJ197" s="31"/>
      <c r="BK197" s="55">
        <v>10668801.149999999</v>
      </c>
      <c r="BL197" s="542"/>
      <c r="BM197" s="542"/>
      <c r="BN197" s="51">
        <v>10668801.149999999</v>
      </c>
      <c r="BO197" s="51">
        <v>10668801.149999999</v>
      </c>
      <c r="BP197" s="51">
        <v>10668801.149999999</v>
      </c>
      <c r="BQ197" s="51">
        <v>10668801.149999999</v>
      </c>
      <c r="BR197" s="31"/>
      <c r="BS197" s="53"/>
      <c r="BT197" s="55">
        <v>10668801.149999999</v>
      </c>
      <c r="BU197" s="542"/>
      <c r="BV197" s="542"/>
      <c r="BW197" s="542"/>
      <c r="BX197" s="542"/>
      <c r="BY197" s="542"/>
      <c r="BZ197" s="542"/>
      <c r="CA197" s="31"/>
      <c r="CB197" s="53"/>
      <c r="CC197" s="21"/>
      <c r="CD197" s="112"/>
      <c r="CE197" s="5"/>
      <c r="CF197" s="46"/>
    </row>
    <row r="198" spans="1:84" ht="25.5">
      <c r="A198" s="2" t="str">
        <f t="shared" si="4"/>
        <v/>
      </c>
      <c r="C198" s="42" t="s">
        <v>41</v>
      </c>
      <c r="D198" s="13" t="s">
        <v>148</v>
      </c>
      <c r="E198" s="4" t="s">
        <v>43</v>
      </c>
      <c r="F198" s="4" t="s">
        <v>43</v>
      </c>
      <c r="G198" s="8">
        <v>43231</v>
      </c>
      <c r="H198" s="17" t="s">
        <v>457</v>
      </c>
      <c r="I198" s="16"/>
      <c r="J198" s="16"/>
      <c r="K198" s="16"/>
      <c r="L198" s="39"/>
      <c r="M198" s="16"/>
      <c r="N198" s="16"/>
      <c r="O198" s="18"/>
      <c r="P198" s="39"/>
      <c r="Q198" s="16"/>
      <c r="R198" s="85"/>
      <c r="S198" s="80"/>
      <c r="T198" s="23"/>
      <c r="U198" s="18"/>
      <c r="V198" s="87"/>
      <c r="W198" s="22"/>
      <c r="X198" s="22"/>
      <c r="Y198" s="31"/>
      <c r="Z198" s="12"/>
      <c r="AA198" s="51">
        <v>0</v>
      </c>
      <c r="AB198" s="51">
        <v>0</v>
      </c>
      <c r="AC198" s="31"/>
      <c r="AD198" s="12"/>
      <c r="AE198" s="57">
        <v>0</v>
      </c>
      <c r="AF198" s="51">
        <v>0</v>
      </c>
      <c r="AG198" s="31"/>
      <c r="AH198" s="53"/>
      <c r="AI198" s="60">
        <v>0</v>
      </c>
      <c r="AJ198" s="60">
        <v>0</v>
      </c>
      <c r="AK198" s="60">
        <v>0</v>
      </c>
      <c r="AL198" s="60">
        <v>9731000</v>
      </c>
      <c r="AM198" s="31"/>
      <c r="AN198" s="31"/>
      <c r="AO198" s="59">
        <v>0</v>
      </c>
      <c r="AP198" s="60">
        <v>9731000</v>
      </c>
      <c r="AQ198" s="60">
        <v>9731000</v>
      </c>
      <c r="AR198" s="60">
        <v>9731000</v>
      </c>
      <c r="AS198" s="31">
        <v>0</v>
      </c>
      <c r="AT198" s="53">
        <v>0</v>
      </c>
      <c r="AU198" s="57">
        <v>11168314.800000001</v>
      </c>
      <c r="AV198" s="51">
        <v>11168314.800000001</v>
      </c>
      <c r="AW198" s="51">
        <v>11168314.800000001</v>
      </c>
      <c r="AX198" s="31">
        <f>AU198/AQ198-1</f>
        <v>0.14770473743705681</v>
      </c>
      <c r="AY198" s="53">
        <f>AR198/AU198-1</f>
        <v>-0.12869576348259815</v>
      </c>
      <c r="AZ198" s="57">
        <v>11171456.220000001</v>
      </c>
      <c r="BA198" s="51">
        <v>11171456.220000001</v>
      </c>
      <c r="BB198" s="51">
        <v>11171456.220000001</v>
      </c>
      <c r="BC198" s="51">
        <v>11171456.220000001</v>
      </c>
      <c r="BD198" s="31">
        <f>AZ198/AV198-1</f>
        <v>2.8127967882851657E-4</v>
      </c>
      <c r="BE198" s="31">
        <f>BA198/AZ198-1</f>
        <v>0</v>
      </c>
      <c r="BF198" s="57">
        <v>11171456.220000001</v>
      </c>
      <c r="BG198" s="51">
        <v>11171456.220000001</v>
      </c>
      <c r="BH198" s="51">
        <v>11171456.220000001</v>
      </c>
      <c r="BI198" s="31">
        <f>BF198/BB198-1</f>
        <v>0</v>
      </c>
      <c r="BJ198" s="31">
        <f>BG198/BF198-1</f>
        <v>0</v>
      </c>
      <c r="BK198" s="55">
        <v>11171456.220000001</v>
      </c>
      <c r="BL198" s="542"/>
      <c r="BM198" s="542"/>
      <c r="BN198" s="51">
        <v>11171456.220000001</v>
      </c>
      <c r="BO198" s="51">
        <v>11171456.220000001</v>
      </c>
      <c r="BP198" s="51">
        <v>11171456.220000001</v>
      </c>
      <c r="BQ198" s="51">
        <v>11171456.220000001</v>
      </c>
      <c r="BR198" s="31">
        <f>IFERROR(BK198/BG198-1,"N/A")</f>
        <v>0</v>
      </c>
      <c r="BS198" s="609">
        <f>IFERROR(BP198/BK198-1,"N/A")</f>
        <v>0</v>
      </c>
      <c r="BT198" s="55">
        <v>11171456.220000001</v>
      </c>
      <c r="BU198" s="542"/>
      <c r="BV198" s="542"/>
      <c r="BW198" s="542"/>
      <c r="BX198" s="542"/>
      <c r="BY198" s="542"/>
      <c r="BZ198" s="542"/>
      <c r="CA198" s="31">
        <f>IFERROR(BT198/BP198-1,"N/A")</f>
        <v>0</v>
      </c>
      <c r="CB198" s="609">
        <f>IFERROR(BY198/BT198-1,"N/A")</f>
        <v>-1</v>
      </c>
      <c r="CC198" s="21"/>
      <c r="CD198" s="112"/>
      <c r="CE198" s="5"/>
      <c r="CF198" s="46"/>
    </row>
    <row r="199" spans="1:84" ht="25.5">
      <c r="A199" s="2" t="str">
        <f t="shared" si="4"/>
        <v>TP2010100</v>
      </c>
      <c r="B199" s="314" t="s">
        <v>713</v>
      </c>
      <c r="C199" s="41" t="s">
        <v>45</v>
      </c>
      <c r="D199" s="15" t="s">
        <v>148</v>
      </c>
      <c r="E199" s="5">
        <v>501</v>
      </c>
      <c r="F199" s="5">
        <v>10646</v>
      </c>
      <c r="G199" s="8"/>
      <c r="H199" s="17" t="s">
        <v>457</v>
      </c>
      <c r="I199" s="16"/>
      <c r="J199" s="16"/>
      <c r="K199" s="16"/>
      <c r="L199" s="39"/>
      <c r="M199" s="16"/>
      <c r="N199" s="16"/>
      <c r="O199" s="18"/>
      <c r="P199" s="39"/>
      <c r="Q199" s="16"/>
      <c r="R199" s="85"/>
      <c r="S199" s="80"/>
      <c r="T199" s="23"/>
      <c r="U199" s="18"/>
      <c r="V199" s="87"/>
      <c r="W199" s="22"/>
      <c r="X199" s="22"/>
      <c r="Y199" s="31"/>
      <c r="Z199" s="12"/>
      <c r="AA199" s="51">
        <v>0</v>
      </c>
      <c r="AB199" s="51">
        <v>0</v>
      </c>
      <c r="AC199" s="31"/>
      <c r="AD199" s="12"/>
      <c r="AE199" s="57">
        <v>0</v>
      </c>
      <c r="AF199" s="51">
        <v>0</v>
      </c>
      <c r="AG199" s="31"/>
      <c r="AH199" s="53"/>
      <c r="AI199" s="60">
        <v>0</v>
      </c>
      <c r="AJ199" s="60">
        <v>0</v>
      </c>
      <c r="AK199" s="60">
        <v>0</v>
      </c>
      <c r="AL199" s="60">
        <v>9731000</v>
      </c>
      <c r="AM199" s="31"/>
      <c r="AN199" s="31"/>
      <c r="AO199" s="59">
        <v>0</v>
      </c>
      <c r="AP199" s="60">
        <v>9731000</v>
      </c>
      <c r="AQ199" s="60">
        <v>9731000</v>
      </c>
      <c r="AR199" s="60">
        <v>9731000</v>
      </c>
      <c r="AS199" s="31"/>
      <c r="AT199" s="53"/>
      <c r="AU199" s="57">
        <v>11168314.800000001</v>
      </c>
      <c r="AV199" s="51">
        <v>11168314.800000001</v>
      </c>
      <c r="AW199" s="51">
        <v>11168314.800000001</v>
      </c>
      <c r="AX199" s="31"/>
      <c r="AY199" s="53"/>
      <c r="AZ199" s="57">
        <v>11171456.220000001</v>
      </c>
      <c r="BA199" s="51">
        <v>11171456.220000001</v>
      </c>
      <c r="BB199" s="51">
        <v>11171456.220000001</v>
      </c>
      <c r="BC199" s="51">
        <v>11171456.220000001</v>
      </c>
      <c r="BD199" s="31"/>
      <c r="BE199" s="31"/>
      <c r="BF199" s="57">
        <v>11171456.220000001</v>
      </c>
      <c r="BG199" s="51">
        <v>11171456.220000001</v>
      </c>
      <c r="BH199" s="51">
        <v>11171456.220000001</v>
      </c>
      <c r="BI199" s="31"/>
      <c r="BJ199" s="31"/>
      <c r="BK199" s="55">
        <v>11171456.220000001</v>
      </c>
      <c r="BL199" s="542"/>
      <c r="BM199" s="542"/>
      <c r="BN199" s="51">
        <v>11171456.220000001</v>
      </c>
      <c r="BO199" s="51">
        <v>11171456.220000001</v>
      </c>
      <c r="BP199" s="51">
        <v>11171456.220000001</v>
      </c>
      <c r="BQ199" s="51">
        <v>11171456.220000001</v>
      </c>
      <c r="BR199" s="31"/>
      <c r="BS199" s="53"/>
      <c r="BT199" s="55">
        <v>11171456.220000001</v>
      </c>
      <c r="BU199" s="542"/>
      <c r="BV199" s="542"/>
      <c r="BW199" s="542"/>
      <c r="BX199" s="542"/>
      <c r="BY199" s="542"/>
      <c r="BZ199" s="542"/>
      <c r="CA199" s="31"/>
      <c r="CB199" s="53"/>
      <c r="CC199" s="21"/>
      <c r="CD199" s="112"/>
      <c r="CE199" s="5"/>
      <c r="CF199" s="46"/>
    </row>
    <row r="200" spans="1:84" ht="33.75">
      <c r="A200" s="2" t="str">
        <f t="shared" si="4"/>
        <v/>
      </c>
      <c r="C200" s="42" t="s">
        <v>41</v>
      </c>
      <c r="D200" s="13" t="s">
        <v>145</v>
      </c>
      <c r="E200" s="4" t="s">
        <v>43</v>
      </c>
      <c r="F200" s="4" t="s">
        <v>43</v>
      </c>
      <c r="G200" s="6">
        <v>42826</v>
      </c>
      <c r="H200" s="17" t="s">
        <v>458</v>
      </c>
      <c r="I200" s="16"/>
      <c r="J200" s="16"/>
      <c r="K200" s="16"/>
      <c r="L200" s="39"/>
      <c r="M200" s="16"/>
      <c r="N200" s="16"/>
      <c r="O200" s="18"/>
      <c r="P200" s="39"/>
      <c r="Q200" s="16"/>
      <c r="R200" s="85"/>
      <c r="S200" s="80"/>
      <c r="T200" s="23"/>
      <c r="U200" s="18"/>
      <c r="V200" s="87"/>
      <c r="W200" s="22"/>
      <c r="X200" s="22"/>
      <c r="Y200" s="31"/>
      <c r="Z200" s="12"/>
      <c r="AA200" s="51">
        <v>0</v>
      </c>
      <c r="AB200" s="51">
        <v>0</v>
      </c>
      <c r="AC200" s="31"/>
      <c r="AD200" s="12"/>
      <c r="AE200" s="57">
        <v>0</v>
      </c>
      <c r="AF200" s="51">
        <v>0</v>
      </c>
      <c r="AG200" s="31"/>
      <c r="AH200" s="53"/>
      <c r="AI200" s="60">
        <v>0</v>
      </c>
      <c r="AJ200" s="60">
        <v>0</v>
      </c>
      <c r="AK200" s="60">
        <v>0</v>
      </c>
      <c r="AL200" s="60">
        <v>9152000</v>
      </c>
      <c r="AM200" s="31"/>
      <c r="AN200" s="31"/>
      <c r="AO200" s="59">
        <v>0</v>
      </c>
      <c r="AP200" s="60">
        <v>9152000</v>
      </c>
      <c r="AQ200" s="60">
        <v>9152000</v>
      </c>
      <c r="AR200" s="60">
        <v>9152000</v>
      </c>
      <c r="AS200" s="31">
        <v>0</v>
      </c>
      <c r="AT200" s="53">
        <v>0</v>
      </c>
      <c r="AU200" s="57">
        <v>9930039.3200000003</v>
      </c>
      <c r="AV200" s="51">
        <v>9930039.3200000003</v>
      </c>
      <c r="AW200" s="51">
        <v>9930039.3200000003</v>
      </c>
      <c r="AX200" s="31">
        <f>AU200/AQ200-1</f>
        <v>8.5013037587412521E-2</v>
      </c>
      <c r="AY200" s="53">
        <f>AR200/AU200-1</f>
        <v>-7.8352088539363485E-2</v>
      </c>
      <c r="AZ200" s="57">
        <v>9930039.3200000003</v>
      </c>
      <c r="BA200" s="51">
        <v>9930039.3200000003</v>
      </c>
      <c r="BB200" s="51">
        <v>9930039.3200000003</v>
      </c>
      <c r="BC200" s="51">
        <v>9930039.3200000003</v>
      </c>
      <c r="BD200" s="31">
        <f>AZ200/AV200-1</f>
        <v>0</v>
      </c>
      <c r="BE200" s="31">
        <f>BA200/AZ200-1</f>
        <v>0</v>
      </c>
      <c r="BF200" s="57">
        <v>9930039.3200000003</v>
      </c>
      <c r="BG200" s="51">
        <v>9930039.3200000003</v>
      </c>
      <c r="BH200" s="51">
        <v>9930039.3200000003</v>
      </c>
      <c r="BI200" s="31">
        <f>BF200/BB200-1</f>
        <v>0</v>
      </c>
      <c r="BJ200" s="31">
        <f>BG200/BF200-1</f>
        <v>0</v>
      </c>
      <c r="BK200" s="55">
        <v>9930039.3200000003</v>
      </c>
      <c r="BL200" s="542"/>
      <c r="BM200" s="542"/>
      <c r="BN200" s="51">
        <v>9930039.3200000003</v>
      </c>
      <c r="BO200" s="51">
        <v>9930039.3200000003</v>
      </c>
      <c r="BP200" s="51">
        <v>9930039.3200000003</v>
      </c>
      <c r="BQ200" s="51">
        <v>9930039.3200000003</v>
      </c>
      <c r="BR200" s="31">
        <f>IFERROR(BK200/BG200-1,"N/A")</f>
        <v>0</v>
      </c>
      <c r="BS200" s="609">
        <f>IFERROR(BP200/BK200-1,"N/A")</f>
        <v>0</v>
      </c>
      <c r="BT200" s="55">
        <v>9930039.3200000003</v>
      </c>
      <c r="BU200" s="542"/>
      <c r="BV200" s="542"/>
      <c r="BW200" s="542"/>
      <c r="BX200" s="542"/>
      <c r="BY200" s="542"/>
      <c r="BZ200" s="542"/>
      <c r="CA200" s="31">
        <f>IFERROR(BT200/BP200-1,"N/A")</f>
        <v>0</v>
      </c>
      <c r="CB200" s="609">
        <f>IFERROR(BY200/BT200-1,"N/A")</f>
        <v>-1</v>
      </c>
      <c r="CC200" s="21"/>
      <c r="CD200" s="112" t="s">
        <v>1694</v>
      </c>
      <c r="CE200" s="5"/>
      <c r="CF200" s="46"/>
    </row>
    <row r="201" spans="1:84" ht="25.5">
      <c r="A201" s="2" t="str">
        <f t="shared" si="4"/>
        <v>TP2013167</v>
      </c>
      <c r="B201" s="314" t="s">
        <v>1692</v>
      </c>
      <c r="C201" s="41" t="s">
        <v>45</v>
      </c>
      <c r="D201" s="15" t="s">
        <v>145</v>
      </c>
      <c r="E201" s="5">
        <v>30575</v>
      </c>
      <c r="F201" s="5">
        <v>50720</v>
      </c>
      <c r="G201" s="8"/>
      <c r="H201" s="17" t="s">
        <v>458</v>
      </c>
      <c r="I201" s="16"/>
      <c r="J201" s="16"/>
      <c r="K201" s="16"/>
      <c r="L201" s="39"/>
      <c r="M201" s="16"/>
      <c r="N201" s="16"/>
      <c r="O201" s="18"/>
      <c r="P201" s="39"/>
      <c r="Q201" s="16"/>
      <c r="R201" s="85"/>
      <c r="S201" s="80"/>
      <c r="T201" s="23"/>
      <c r="U201" s="18"/>
      <c r="V201" s="87"/>
      <c r="W201" s="22"/>
      <c r="X201" s="22"/>
      <c r="Y201" s="31"/>
      <c r="Z201" s="12"/>
      <c r="AA201" s="51">
        <v>0</v>
      </c>
      <c r="AB201" s="51">
        <v>0</v>
      </c>
      <c r="AC201" s="31"/>
      <c r="AD201" s="12"/>
      <c r="AE201" s="57">
        <v>0</v>
      </c>
      <c r="AF201" s="51">
        <v>0</v>
      </c>
      <c r="AG201" s="31"/>
      <c r="AH201" s="53"/>
      <c r="AI201" s="60">
        <v>0</v>
      </c>
      <c r="AJ201" s="60">
        <v>0</v>
      </c>
      <c r="AK201" s="60">
        <v>0</v>
      </c>
      <c r="AL201" s="60">
        <v>9152000</v>
      </c>
      <c r="AM201" s="31"/>
      <c r="AN201" s="31"/>
      <c r="AO201" s="59">
        <v>0</v>
      </c>
      <c r="AP201" s="60">
        <v>9152000</v>
      </c>
      <c r="AQ201" s="60">
        <v>9152000</v>
      </c>
      <c r="AR201" s="60">
        <v>9152000</v>
      </c>
      <c r="AS201" s="31"/>
      <c r="AT201" s="53"/>
      <c r="AU201" s="57">
        <v>9930039.3200000003</v>
      </c>
      <c r="AV201" s="51">
        <v>9930039.3200000003</v>
      </c>
      <c r="AW201" s="51">
        <v>9930039.3200000003</v>
      </c>
      <c r="AX201" s="31"/>
      <c r="AY201" s="53"/>
      <c r="AZ201" s="57">
        <v>9930039.3200000003</v>
      </c>
      <c r="BA201" s="51">
        <v>9930039.3200000003</v>
      </c>
      <c r="BB201" s="51">
        <v>9930039.3200000003</v>
      </c>
      <c r="BC201" s="51">
        <v>9930039.3200000003</v>
      </c>
      <c r="BD201" s="31"/>
      <c r="BE201" s="31"/>
      <c r="BF201" s="57">
        <v>9930039.3200000003</v>
      </c>
      <c r="BG201" s="51">
        <v>9930039.3200000003</v>
      </c>
      <c r="BH201" s="51">
        <v>9930039.3200000003</v>
      </c>
      <c r="BI201" s="31"/>
      <c r="BJ201" s="31"/>
      <c r="BK201" s="55">
        <v>9930039.3200000003</v>
      </c>
      <c r="BL201" s="542"/>
      <c r="BM201" s="542"/>
      <c r="BN201" s="51">
        <v>9930039.3200000003</v>
      </c>
      <c r="BO201" s="51">
        <v>9930039.3200000003</v>
      </c>
      <c r="BP201" s="51">
        <v>9930039.3200000003</v>
      </c>
      <c r="BQ201" s="51">
        <v>9930039.3200000003</v>
      </c>
      <c r="BR201" s="31"/>
      <c r="BS201" s="53"/>
      <c r="BT201" s="55">
        <v>9930039.3200000003</v>
      </c>
      <c r="BU201" s="542"/>
      <c r="BV201" s="542"/>
      <c r="BW201" s="542"/>
      <c r="BX201" s="542"/>
      <c r="BY201" s="542"/>
      <c r="BZ201" s="542"/>
      <c r="CA201" s="31"/>
      <c r="CB201" s="53"/>
      <c r="CC201" s="21"/>
      <c r="CD201" s="112"/>
      <c r="CE201" s="5"/>
      <c r="CF201" s="46"/>
    </row>
    <row r="202" spans="1:84" ht="45">
      <c r="A202" s="2" t="str">
        <f t="shared" si="4"/>
        <v/>
      </c>
      <c r="C202" s="42" t="s">
        <v>41</v>
      </c>
      <c r="D202" s="13" t="s">
        <v>139</v>
      </c>
      <c r="E202" s="4" t="s">
        <v>43</v>
      </c>
      <c r="F202" s="4" t="s">
        <v>43</v>
      </c>
      <c r="G202" s="8">
        <v>43230</v>
      </c>
      <c r="H202" s="17" t="s">
        <v>459</v>
      </c>
      <c r="I202" s="16"/>
      <c r="J202" s="16"/>
      <c r="K202" s="16"/>
      <c r="L202" s="39"/>
      <c r="M202" s="16"/>
      <c r="N202" s="16"/>
      <c r="O202" s="18"/>
      <c r="P202" s="39"/>
      <c r="Q202" s="16"/>
      <c r="R202" s="85"/>
      <c r="S202" s="80"/>
      <c r="T202" s="23"/>
      <c r="U202" s="18"/>
      <c r="V202" s="87"/>
      <c r="W202" s="22"/>
      <c r="X202" s="22"/>
      <c r="Y202" s="31"/>
      <c r="Z202" s="12"/>
      <c r="AA202" s="51">
        <v>0</v>
      </c>
      <c r="AB202" s="51">
        <v>0</v>
      </c>
      <c r="AC202" s="31"/>
      <c r="AD202" s="12"/>
      <c r="AE202" s="57">
        <v>0</v>
      </c>
      <c r="AF202" s="51">
        <v>0</v>
      </c>
      <c r="AG202" s="31"/>
      <c r="AH202" s="53"/>
      <c r="AI202" s="60">
        <v>0</v>
      </c>
      <c r="AJ202" s="60">
        <v>0</v>
      </c>
      <c r="AK202" s="60">
        <v>0</v>
      </c>
      <c r="AL202" s="60">
        <v>7885000</v>
      </c>
      <c r="AM202" s="31"/>
      <c r="AN202" s="31"/>
      <c r="AO202" s="59">
        <v>0</v>
      </c>
      <c r="AP202" s="60">
        <v>7885000</v>
      </c>
      <c r="AQ202" s="60">
        <v>7885000</v>
      </c>
      <c r="AR202" s="60">
        <v>7885000</v>
      </c>
      <c r="AS202" s="31">
        <v>0</v>
      </c>
      <c r="AT202" s="53">
        <v>0</v>
      </c>
      <c r="AU202" s="57">
        <v>7195411.25</v>
      </c>
      <c r="AV202" s="51">
        <v>7195411.25</v>
      </c>
      <c r="AW202" s="51">
        <v>7195411.25</v>
      </c>
      <c r="AX202" s="31">
        <f>AU202/AQ202-1</f>
        <v>-8.7455770450221904E-2</v>
      </c>
      <c r="AY202" s="53">
        <f>AR202/AU202-1</f>
        <v>9.58372949148667E-2</v>
      </c>
      <c r="AZ202" s="57">
        <v>7196364.3600000003</v>
      </c>
      <c r="BA202" s="51">
        <v>7196364.3600000003</v>
      </c>
      <c r="BB202" s="51">
        <v>7196364.3600000003</v>
      </c>
      <c r="BC202" s="51">
        <v>7196364.3600000003</v>
      </c>
      <c r="BD202" s="31">
        <f>AZ202/AV202-1</f>
        <v>1.3246080965845231E-4</v>
      </c>
      <c r="BE202" s="31">
        <f>BA202/AZ202-1</f>
        <v>0</v>
      </c>
      <c r="BF202" s="57">
        <v>7196364.3600000003</v>
      </c>
      <c r="BG202" s="51">
        <v>7196364.3600000003</v>
      </c>
      <c r="BH202" s="51">
        <v>7196364.3600000003</v>
      </c>
      <c r="BI202" s="31">
        <f>BF202/BB202-1</f>
        <v>0</v>
      </c>
      <c r="BJ202" s="31">
        <f>BG202/BF202-1</f>
        <v>0</v>
      </c>
      <c r="BK202" s="55">
        <v>7196364.3600000003</v>
      </c>
      <c r="BL202" s="542"/>
      <c r="BM202" s="542"/>
      <c r="BN202" s="51">
        <v>7196364.3600000003</v>
      </c>
      <c r="BO202" s="51">
        <v>7196364.3600000003</v>
      </c>
      <c r="BP202" s="51">
        <v>7196364.3600000003</v>
      </c>
      <c r="BQ202" s="51">
        <v>7196364.3600000003</v>
      </c>
      <c r="BR202" s="31">
        <f>IFERROR(BK202/BG202-1,"N/A")</f>
        <v>0</v>
      </c>
      <c r="BS202" s="609">
        <f>IFERROR(BP202/BK202-1,"N/A")</f>
        <v>0</v>
      </c>
      <c r="BT202" s="55">
        <v>7196364.3600000003</v>
      </c>
      <c r="BU202" s="542"/>
      <c r="BV202" s="542"/>
      <c r="BW202" s="542"/>
      <c r="BX202" s="542"/>
      <c r="BY202" s="542"/>
      <c r="BZ202" s="542"/>
      <c r="CA202" s="31">
        <f>IFERROR(BT202/BP202-1,"N/A")</f>
        <v>0</v>
      </c>
      <c r="CB202" s="609">
        <f>IFERROR(BY202/BT202-1,"N/A")</f>
        <v>-1</v>
      </c>
      <c r="CC202" s="21"/>
      <c r="CD202" s="112" t="s">
        <v>1775</v>
      </c>
      <c r="CE202" s="5"/>
      <c r="CF202" s="46"/>
    </row>
    <row r="203" spans="1:84" ht="25.5">
      <c r="A203" s="2" t="str">
        <f t="shared" si="4"/>
        <v>TP2014139</v>
      </c>
      <c r="B203" s="314" t="s">
        <v>823</v>
      </c>
      <c r="C203" s="41" t="s">
        <v>45</v>
      </c>
      <c r="D203" s="15" t="s">
        <v>139</v>
      </c>
      <c r="E203" s="5">
        <v>30889</v>
      </c>
      <c r="F203" s="5">
        <v>51207</v>
      </c>
      <c r="G203" s="8"/>
      <c r="H203" s="17" t="s">
        <v>459</v>
      </c>
      <c r="I203" s="16"/>
      <c r="J203" s="16"/>
      <c r="K203" s="16"/>
      <c r="L203" s="39"/>
      <c r="M203" s="16"/>
      <c r="N203" s="16"/>
      <c r="O203" s="18"/>
      <c r="P203" s="39"/>
      <c r="Q203" s="16"/>
      <c r="R203" s="85"/>
      <c r="S203" s="80"/>
      <c r="T203" s="23"/>
      <c r="U203" s="18"/>
      <c r="V203" s="87"/>
      <c r="W203" s="22"/>
      <c r="X203" s="22"/>
      <c r="Y203" s="31"/>
      <c r="Z203" s="12"/>
      <c r="AA203" s="51">
        <v>0</v>
      </c>
      <c r="AB203" s="51">
        <v>0</v>
      </c>
      <c r="AC203" s="31"/>
      <c r="AD203" s="12"/>
      <c r="AE203" s="57">
        <v>0</v>
      </c>
      <c r="AF203" s="51">
        <v>0</v>
      </c>
      <c r="AG203" s="31"/>
      <c r="AH203" s="53"/>
      <c r="AI203" s="60">
        <v>0</v>
      </c>
      <c r="AJ203" s="60">
        <v>0</v>
      </c>
      <c r="AK203" s="60">
        <v>0</v>
      </c>
      <c r="AL203" s="60">
        <v>7885000</v>
      </c>
      <c r="AM203" s="31"/>
      <c r="AN203" s="31"/>
      <c r="AO203" s="59">
        <v>0</v>
      </c>
      <c r="AP203" s="60">
        <v>7885000</v>
      </c>
      <c r="AQ203" s="60">
        <v>7885000</v>
      </c>
      <c r="AR203" s="60">
        <v>7885000</v>
      </c>
      <c r="AS203" s="31"/>
      <c r="AT203" s="53"/>
      <c r="AU203" s="57">
        <v>7195411.25</v>
      </c>
      <c r="AV203" s="51">
        <v>7195411.25</v>
      </c>
      <c r="AW203" s="51">
        <v>7195411.25</v>
      </c>
      <c r="AX203" s="31"/>
      <c r="AY203" s="53"/>
      <c r="AZ203" s="57">
        <v>7196364.3600000003</v>
      </c>
      <c r="BA203" s="51">
        <v>7196364.3600000003</v>
      </c>
      <c r="BB203" s="51">
        <v>7196364.3600000003</v>
      </c>
      <c r="BC203" s="51">
        <v>7196364.3600000003</v>
      </c>
      <c r="BD203" s="31"/>
      <c r="BE203" s="31"/>
      <c r="BF203" s="57">
        <v>7196364.3600000003</v>
      </c>
      <c r="BG203" s="51">
        <v>7196364.3600000003</v>
      </c>
      <c r="BH203" s="51">
        <v>7196364.3600000003</v>
      </c>
      <c r="BI203" s="31"/>
      <c r="BJ203" s="31"/>
      <c r="BK203" s="55">
        <v>7196364.3600000003</v>
      </c>
      <c r="BL203" s="542"/>
      <c r="BM203" s="542"/>
      <c r="BN203" s="51">
        <v>7196364.3600000003</v>
      </c>
      <c r="BO203" s="51">
        <v>7196364.3600000003</v>
      </c>
      <c r="BP203" s="51">
        <v>7196364.3600000003</v>
      </c>
      <c r="BQ203" s="51">
        <v>7196364.3600000003</v>
      </c>
      <c r="BR203" s="31"/>
      <c r="BS203" s="53"/>
      <c r="BT203" s="55">
        <v>7196364.3600000003</v>
      </c>
      <c r="BU203" s="542"/>
      <c r="BV203" s="542"/>
      <c r="BW203" s="542"/>
      <c r="BX203" s="542"/>
      <c r="BY203" s="542"/>
      <c r="BZ203" s="542"/>
      <c r="CA203" s="31"/>
      <c r="CB203" s="53"/>
      <c r="CC203" s="21"/>
      <c r="CD203" s="112"/>
      <c r="CE203" s="5"/>
      <c r="CF203" s="46"/>
    </row>
    <row r="204" spans="1:84" ht="22.5" customHeight="1">
      <c r="A204" s="2" t="str">
        <f t="shared" si="4"/>
        <v/>
      </c>
      <c r="C204" s="42" t="s">
        <v>41</v>
      </c>
      <c r="D204" s="13" t="s">
        <v>135</v>
      </c>
      <c r="E204" s="4" t="s">
        <v>43</v>
      </c>
      <c r="F204" s="4" t="s">
        <v>43</v>
      </c>
      <c r="G204" s="8">
        <v>43447</v>
      </c>
      <c r="H204" s="17" t="s">
        <v>462</v>
      </c>
      <c r="I204" s="16"/>
      <c r="J204" s="16"/>
      <c r="K204" s="16"/>
      <c r="L204" s="39"/>
      <c r="M204" s="16"/>
      <c r="N204" s="16"/>
      <c r="O204" s="18"/>
      <c r="P204" s="39"/>
      <c r="Q204" s="16"/>
      <c r="R204" s="85"/>
      <c r="S204" s="80"/>
      <c r="T204" s="23"/>
      <c r="U204" s="18"/>
      <c r="V204" s="87"/>
      <c r="W204" s="22"/>
      <c r="X204" s="22"/>
      <c r="Y204" s="31"/>
      <c r="Z204" s="12"/>
      <c r="AA204" s="51">
        <v>0</v>
      </c>
      <c r="AB204" s="51">
        <v>0</v>
      </c>
      <c r="AC204" s="31"/>
      <c r="AD204" s="12"/>
      <c r="AE204" s="57">
        <v>0</v>
      </c>
      <c r="AF204" s="51">
        <v>0</v>
      </c>
      <c r="AG204" s="31"/>
      <c r="AH204" s="53"/>
      <c r="AI204" s="60">
        <v>0</v>
      </c>
      <c r="AJ204" s="60">
        <v>0</v>
      </c>
      <c r="AK204" s="60">
        <v>0</v>
      </c>
      <c r="AL204" s="60">
        <v>1254000</v>
      </c>
      <c r="AM204" s="31"/>
      <c r="AN204" s="31"/>
      <c r="AO204" s="59">
        <v>0</v>
      </c>
      <c r="AP204" s="60">
        <v>1254000</v>
      </c>
      <c r="AQ204" s="60">
        <v>1641000</v>
      </c>
      <c r="AR204" s="60">
        <v>1690000</v>
      </c>
      <c r="AS204" s="31">
        <v>0</v>
      </c>
      <c r="AT204" s="53">
        <v>0</v>
      </c>
      <c r="AU204" s="57">
        <v>1689644.6600000001</v>
      </c>
      <c r="AV204" s="51">
        <v>1689644.6600000001</v>
      </c>
      <c r="AW204" s="51">
        <v>1689644.6600000001</v>
      </c>
      <c r="AX204" s="31">
        <f>AU204/AQ204-1</f>
        <v>2.9643302864107435E-2</v>
      </c>
      <c r="AY204" s="53">
        <f>AR204/AU204-1</f>
        <v>2.1030457374382472E-4</v>
      </c>
      <c r="AZ204" s="57">
        <v>1742923.9700000002</v>
      </c>
      <c r="BA204" s="51">
        <v>1742923.9700000002</v>
      </c>
      <c r="BB204" s="51">
        <v>1742923.9700000002</v>
      </c>
      <c r="BC204" s="51">
        <v>1742923.9700000002</v>
      </c>
      <c r="BD204" s="31">
        <f>AZ204/AV204-1</f>
        <v>3.1532849042946065E-2</v>
      </c>
      <c r="BE204" s="31">
        <f>BA204/AZ204-1</f>
        <v>0</v>
      </c>
      <c r="BF204" s="57">
        <v>1742923.9700000002</v>
      </c>
      <c r="BG204" s="51">
        <v>1742923.9700000002</v>
      </c>
      <c r="BH204" s="51">
        <v>1742923.9700000002</v>
      </c>
      <c r="BI204" s="31">
        <f>BF204/BB204-1</f>
        <v>0</v>
      </c>
      <c r="BJ204" s="31">
        <f>BG204/BF204-1</f>
        <v>0</v>
      </c>
      <c r="BK204" s="55">
        <v>1742923.9700000002</v>
      </c>
      <c r="BL204" s="542"/>
      <c r="BM204" s="542"/>
      <c r="BN204" s="51">
        <v>1742923.9700000002</v>
      </c>
      <c r="BO204" s="51">
        <v>1742923.9700000002</v>
      </c>
      <c r="BP204" s="51">
        <v>1742923.9700000002</v>
      </c>
      <c r="BQ204" s="51">
        <v>1742923.9700000002</v>
      </c>
      <c r="BR204" s="31">
        <f>IFERROR(BK204/BG204-1,"N/A")</f>
        <v>0</v>
      </c>
      <c r="BS204" s="609">
        <f>IFERROR(BP204/BK204-1,"N/A")</f>
        <v>0</v>
      </c>
      <c r="BT204" s="55">
        <v>1742923.9700000002</v>
      </c>
      <c r="BU204" s="542"/>
      <c r="BV204" s="542"/>
      <c r="BW204" s="542"/>
      <c r="BX204" s="542"/>
      <c r="BY204" s="542"/>
      <c r="BZ204" s="542"/>
      <c r="CA204" s="31">
        <f>IFERROR(BT204/BP204-1,"N/A")</f>
        <v>0</v>
      </c>
      <c r="CB204" s="609">
        <f>IFERROR(BY204/BT204-1,"N/A")</f>
        <v>-1</v>
      </c>
      <c r="CC204" s="21"/>
      <c r="CD204" s="112"/>
      <c r="CE204" s="5"/>
      <c r="CF204" s="46"/>
    </row>
    <row r="205" spans="1:84" ht="22.5" customHeight="1">
      <c r="A205" s="2" t="str">
        <f t="shared" si="4"/>
        <v>TP2017012</v>
      </c>
      <c r="B205" s="314" t="s">
        <v>824</v>
      </c>
      <c r="C205" s="41" t="s">
        <v>45</v>
      </c>
      <c r="D205" s="15" t="s">
        <v>135</v>
      </c>
      <c r="E205" s="5">
        <v>31186</v>
      </c>
      <c r="F205" s="5">
        <v>51831</v>
      </c>
      <c r="G205" s="8"/>
      <c r="H205" s="17" t="s">
        <v>462</v>
      </c>
      <c r="I205" s="16"/>
      <c r="J205" s="16"/>
      <c r="K205" s="16"/>
      <c r="L205" s="39"/>
      <c r="M205" s="16"/>
      <c r="N205" s="16"/>
      <c r="O205" s="18"/>
      <c r="P205" s="39"/>
      <c r="Q205" s="16"/>
      <c r="R205" s="85"/>
      <c r="S205" s="80"/>
      <c r="T205" s="23"/>
      <c r="U205" s="18"/>
      <c r="V205" s="87"/>
      <c r="W205" s="22"/>
      <c r="X205" s="22"/>
      <c r="Y205" s="31"/>
      <c r="Z205" s="12"/>
      <c r="AA205" s="51">
        <v>0</v>
      </c>
      <c r="AB205" s="51">
        <v>0</v>
      </c>
      <c r="AC205" s="31"/>
      <c r="AD205" s="12"/>
      <c r="AE205" s="57">
        <v>0</v>
      </c>
      <c r="AF205" s="51">
        <v>0</v>
      </c>
      <c r="AG205" s="31"/>
      <c r="AH205" s="53"/>
      <c r="AI205" s="60">
        <v>0</v>
      </c>
      <c r="AJ205" s="60">
        <v>0</v>
      </c>
      <c r="AK205" s="60">
        <v>0</v>
      </c>
      <c r="AL205" s="60">
        <v>1254000</v>
      </c>
      <c r="AM205" s="31"/>
      <c r="AN205" s="31"/>
      <c r="AO205" s="59">
        <v>0</v>
      </c>
      <c r="AP205" s="60">
        <v>1254000</v>
      </c>
      <c r="AQ205" s="60">
        <v>1641000</v>
      </c>
      <c r="AR205" s="60">
        <v>1690000</v>
      </c>
      <c r="AS205" s="31"/>
      <c r="AT205" s="53"/>
      <c r="AU205" s="57">
        <v>1689644.6600000001</v>
      </c>
      <c r="AV205" s="51">
        <v>1689644.6600000001</v>
      </c>
      <c r="AW205" s="51">
        <v>1689644.6600000001</v>
      </c>
      <c r="AX205" s="31"/>
      <c r="AY205" s="53"/>
      <c r="AZ205" s="57">
        <v>1742923.9700000002</v>
      </c>
      <c r="BA205" s="51">
        <v>1742923.9700000002</v>
      </c>
      <c r="BB205" s="51">
        <v>1742923.9700000002</v>
      </c>
      <c r="BC205" s="51">
        <v>1742923.9700000002</v>
      </c>
      <c r="BD205" s="31"/>
      <c r="BE205" s="31"/>
      <c r="BF205" s="57">
        <v>1742923.9700000002</v>
      </c>
      <c r="BG205" s="51">
        <v>1742923.9700000002</v>
      </c>
      <c r="BH205" s="51">
        <v>1742923.9700000002</v>
      </c>
      <c r="BI205" s="31"/>
      <c r="BJ205" s="31"/>
      <c r="BK205" s="55">
        <v>1742923.9700000002</v>
      </c>
      <c r="BL205" s="542"/>
      <c r="BM205" s="542"/>
      <c r="BN205" s="51">
        <v>1742923.9700000002</v>
      </c>
      <c r="BO205" s="51">
        <v>1742923.9700000002</v>
      </c>
      <c r="BP205" s="51">
        <v>1742923.9700000002</v>
      </c>
      <c r="BQ205" s="51">
        <v>1742923.9700000002</v>
      </c>
      <c r="BR205" s="31"/>
      <c r="BS205" s="53"/>
      <c r="BT205" s="55">
        <v>1742923.9700000002</v>
      </c>
      <c r="BU205" s="542"/>
      <c r="BV205" s="542"/>
      <c r="BW205" s="542"/>
      <c r="BX205" s="542"/>
      <c r="BY205" s="542"/>
      <c r="BZ205" s="542"/>
      <c r="CA205" s="31"/>
      <c r="CB205" s="53"/>
      <c r="CC205" s="21"/>
      <c r="CD205" s="112"/>
      <c r="CE205" s="5"/>
      <c r="CF205" s="46"/>
    </row>
    <row r="206" spans="1:84">
      <c r="A206" s="2" t="str">
        <f t="shared" si="4"/>
        <v/>
      </c>
      <c r="C206" s="42" t="s">
        <v>41</v>
      </c>
      <c r="D206" s="4" t="s">
        <v>131</v>
      </c>
      <c r="E206" s="4" t="s">
        <v>43</v>
      </c>
      <c r="F206" s="4" t="s">
        <v>43</v>
      </c>
      <c r="G206" s="6">
        <v>43525</v>
      </c>
      <c r="H206" s="103" t="s">
        <v>1733</v>
      </c>
      <c r="I206" s="16"/>
      <c r="J206" s="16"/>
      <c r="K206" s="16"/>
      <c r="L206" s="39"/>
      <c r="M206" s="16"/>
      <c r="N206" s="16"/>
      <c r="O206" s="18"/>
      <c r="P206" s="39"/>
      <c r="Q206" s="16"/>
      <c r="R206" s="85"/>
      <c r="S206" s="80"/>
      <c r="T206" s="23"/>
      <c r="U206" s="18"/>
      <c r="V206" s="87"/>
      <c r="W206" s="22"/>
      <c r="X206" s="22"/>
      <c r="Y206" s="31"/>
      <c r="Z206" s="12"/>
      <c r="AA206" s="47"/>
      <c r="AB206" s="47"/>
      <c r="AC206" s="31"/>
      <c r="AD206" s="12"/>
      <c r="AE206" s="55"/>
      <c r="AF206" s="47"/>
      <c r="AG206" s="31"/>
      <c r="AH206" s="53"/>
      <c r="AI206" s="352" t="s">
        <v>86</v>
      </c>
      <c r="AJ206" s="352" t="s">
        <v>86</v>
      </c>
      <c r="AK206" s="352" t="s">
        <v>86</v>
      </c>
      <c r="AL206" s="352" t="s">
        <v>86</v>
      </c>
      <c r="AM206" s="31"/>
      <c r="AN206" s="31"/>
      <c r="AO206" s="378" t="s">
        <v>86</v>
      </c>
      <c r="AP206" s="352" t="s">
        <v>86</v>
      </c>
      <c r="AQ206" s="51">
        <v>6282000</v>
      </c>
      <c r="AR206" s="51">
        <v>7957000</v>
      </c>
      <c r="AS206" s="31"/>
      <c r="AT206" s="53"/>
      <c r="AU206" s="378" t="s">
        <v>86</v>
      </c>
      <c r="AV206" s="51">
        <v>7957000</v>
      </c>
      <c r="AW206" s="51">
        <v>7957000</v>
      </c>
      <c r="AX206" s="31">
        <f>IFERROR(AU206/AQ206-1,0)</f>
        <v>0</v>
      </c>
      <c r="AY206" s="53">
        <f>IFERROR(AR206/AU206-1,0)</f>
        <v>0</v>
      </c>
      <c r="AZ206" s="57">
        <f>SUM(AZ207:AZ208)</f>
        <v>9626252.4900000002</v>
      </c>
      <c r="BA206" s="51">
        <v>9626252.4900000002</v>
      </c>
      <c r="BB206" s="51">
        <v>9628141</v>
      </c>
      <c r="BC206" s="51">
        <v>9628141</v>
      </c>
      <c r="BD206" s="31">
        <f>IFERROR(AZ206/AV206-1,0)</f>
        <v>0.20978415106195802</v>
      </c>
      <c r="BE206" s="31">
        <f>BA206/AZ206-1</f>
        <v>0</v>
      </c>
      <c r="BF206" s="57">
        <f>SUM(BF207:BF208)</f>
        <v>9628189.9399999995</v>
      </c>
      <c r="BG206" s="51">
        <f t="shared" ref="BG206:BH206" si="5">SUM(BG207:BG208)</f>
        <v>9628189.9399999995</v>
      </c>
      <c r="BH206" s="51">
        <f t="shared" si="5"/>
        <v>9628189.9399999995</v>
      </c>
      <c r="BI206" s="31">
        <f>IFERROR(BF206/BB206-1,0)</f>
        <v>5.0830165447823816E-6</v>
      </c>
      <c r="BJ206" s="31">
        <f>BG206/BF206-1</f>
        <v>0</v>
      </c>
      <c r="BK206" s="55">
        <f>SUM(BK207:BK208)</f>
        <v>9628189.9399999995</v>
      </c>
      <c r="BL206" s="542"/>
      <c r="BM206" s="542"/>
      <c r="BN206" s="51">
        <v>9628189.9399999995</v>
      </c>
      <c r="BO206" s="51">
        <v>9628189.9399999995</v>
      </c>
      <c r="BP206" s="51">
        <v>9628189.9399999995</v>
      </c>
      <c r="BQ206" s="51">
        <v>9628189.9399999995</v>
      </c>
      <c r="BR206" s="31">
        <f>IFERROR(BK206/BG206-1,"N/A")</f>
        <v>0</v>
      </c>
      <c r="BS206" s="609">
        <f>IFERROR(BP206/BK206-1,"N/A")</f>
        <v>0</v>
      </c>
      <c r="BT206" s="55">
        <f>SUM(BT207:BT208)</f>
        <v>9628189.9399999995</v>
      </c>
      <c r="BU206" s="542"/>
      <c r="BV206" s="542"/>
      <c r="BW206" s="542"/>
      <c r="BX206" s="542"/>
      <c r="BY206" s="542"/>
      <c r="BZ206" s="542"/>
      <c r="CA206" s="31">
        <f>IFERROR(BT206/BP206-1,"N/A")</f>
        <v>0</v>
      </c>
      <c r="CB206" s="609">
        <f>IFERROR(BY206/BT206-1,"N/A")</f>
        <v>-1</v>
      </c>
      <c r="CC206" s="21"/>
      <c r="CD206" s="112"/>
      <c r="CE206" s="19"/>
    </row>
    <row r="207" spans="1:84">
      <c r="A207" s="2" t="str">
        <f t="shared" si="4"/>
        <v>TP2014154</v>
      </c>
      <c r="B207" s="314" t="s">
        <v>813</v>
      </c>
      <c r="C207" s="41" t="s">
        <v>45</v>
      </c>
      <c r="D207" s="24" t="s">
        <v>131</v>
      </c>
      <c r="E207" s="24">
        <v>30762</v>
      </c>
      <c r="F207" s="24">
        <v>51034</v>
      </c>
      <c r="G207" s="6"/>
      <c r="H207" s="103" t="s">
        <v>1733</v>
      </c>
      <c r="I207" s="16"/>
      <c r="J207" s="16"/>
      <c r="K207" s="16"/>
      <c r="L207" s="39"/>
      <c r="M207" s="16"/>
      <c r="N207" s="16"/>
      <c r="O207" s="18"/>
      <c r="P207" s="39"/>
      <c r="Q207" s="16"/>
      <c r="R207" s="85"/>
      <c r="S207" s="80"/>
      <c r="T207" s="23"/>
      <c r="U207" s="18"/>
      <c r="V207" s="87"/>
      <c r="W207" s="22"/>
      <c r="X207" s="22"/>
      <c r="Y207" s="31"/>
      <c r="Z207" s="12"/>
      <c r="AA207" s="47"/>
      <c r="AB207" s="47"/>
      <c r="AC207" s="31"/>
      <c r="AD207" s="12"/>
      <c r="AE207" s="55"/>
      <c r="AF207" s="47"/>
      <c r="AG207" s="31"/>
      <c r="AH207" s="34"/>
      <c r="AI207" s="352" t="s">
        <v>86</v>
      </c>
      <c r="AJ207" s="352" t="s">
        <v>86</v>
      </c>
      <c r="AK207" s="352" t="s">
        <v>86</v>
      </c>
      <c r="AL207" s="352" t="s">
        <v>86</v>
      </c>
      <c r="AM207" s="31"/>
      <c r="AN207" s="12"/>
      <c r="AO207" s="378" t="s">
        <v>86</v>
      </c>
      <c r="AP207" s="352" t="s">
        <v>86</v>
      </c>
      <c r="AQ207" s="51">
        <v>5590000</v>
      </c>
      <c r="AR207" s="51">
        <v>7046000</v>
      </c>
      <c r="AS207" s="31"/>
      <c r="AT207" s="34"/>
      <c r="AU207" s="378" t="s">
        <v>86</v>
      </c>
      <c r="AV207" s="51">
        <v>7046000</v>
      </c>
      <c r="AW207" s="51">
        <v>7046000</v>
      </c>
      <c r="AX207" s="31"/>
      <c r="AY207" s="34"/>
      <c r="AZ207" s="57">
        <v>9005866.5500000007</v>
      </c>
      <c r="BA207" s="51">
        <v>9005866.5500000007</v>
      </c>
      <c r="BB207" s="51">
        <v>9007755</v>
      </c>
      <c r="BC207" s="51">
        <v>9007755</v>
      </c>
      <c r="BD207" s="31"/>
      <c r="BE207" s="31"/>
      <c r="BF207" s="57">
        <v>9007804</v>
      </c>
      <c r="BG207" s="51">
        <v>9007804</v>
      </c>
      <c r="BH207" s="51">
        <v>9007804</v>
      </c>
      <c r="BI207" s="31"/>
      <c r="BJ207" s="31"/>
      <c r="BK207" s="55">
        <v>9007804</v>
      </c>
      <c r="BL207" s="542"/>
      <c r="BM207" s="542"/>
      <c r="BN207" s="51">
        <v>9007804</v>
      </c>
      <c r="BO207" s="51">
        <v>9007804</v>
      </c>
      <c r="BP207" s="51">
        <v>9007804</v>
      </c>
      <c r="BQ207" s="51">
        <v>9007804</v>
      </c>
      <c r="BR207" s="31"/>
      <c r="BS207" s="53"/>
      <c r="BT207" s="55">
        <v>9007804</v>
      </c>
      <c r="BU207" s="542"/>
      <c r="BV207" s="542"/>
      <c r="BW207" s="542"/>
      <c r="BX207" s="542"/>
      <c r="BY207" s="542"/>
      <c r="BZ207" s="542"/>
      <c r="CA207" s="31"/>
      <c r="CB207" s="53"/>
      <c r="CC207" s="21"/>
      <c r="CD207" s="112" t="s">
        <v>1738</v>
      </c>
      <c r="CE207" s="19"/>
    </row>
    <row r="208" spans="1:84" ht="25.5">
      <c r="A208" s="2" t="str">
        <f t="shared" si="4"/>
        <v>TP2014154</v>
      </c>
      <c r="B208" s="314" t="s">
        <v>1732</v>
      </c>
      <c r="C208" s="41" t="s">
        <v>45</v>
      </c>
      <c r="D208" s="24" t="s">
        <v>131</v>
      </c>
      <c r="E208" s="24">
        <v>30762</v>
      </c>
      <c r="F208" s="24">
        <v>51035</v>
      </c>
      <c r="G208" s="6"/>
      <c r="H208" s="103" t="s">
        <v>1613</v>
      </c>
      <c r="I208" s="16"/>
      <c r="J208" s="16"/>
      <c r="K208" s="16"/>
      <c r="L208" s="39"/>
      <c r="M208" s="16"/>
      <c r="N208" s="16"/>
      <c r="O208" s="18"/>
      <c r="P208" s="39"/>
      <c r="Q208" s="16"/>
      <c r="R208" s="85"/>
      <c r="S208" s="80"/>
      <c r="T208" s="23"/>
      <c r="U208" s="18"/>
      <c r="V208" s="87"/>
      <c r="W208" s="22"/>
      <c r="X208" s="22"/>
      <c r="Y208" s="31"/>
      <c r="Z208" s="12"/>
      <c r="AA208" s="47"/>
      <c r="AB208" s="47"/>
      <c r="AC208" s="31"/>
      <c r="AD208" s="12"/>
      <c r="AE208" s="55"/>
      <c r="AF208" s="47"/>
      <c r="AG208" s="31"/>
      <c r="AH208" s="34"/>
      <c r="AI208" s="352" t="s">
        <v>86</v>
      </c>
      <c r="AJ208" s="352" t="s">
        <v>86</v>
      </c>
      <c r="AK208" s="352" t="s">
        <v>86</v>
      </c>
      <c r="AL208" s="352" t="s">
        <v>86</v>
      </c>
      <c r="AM208" s="31"/>
      <c r="AN208" s="12"/>
      <c r="AO208" s="378" t="s">
        <v>86</v>
      </c>
      <c r="AP208" s="352" t="s">
        <v>86</v>
      </c>
      <c r="AQ208" s="51">
        <v>692000</v>
      </c>
      <c r="AR208" s="51">
        <v>911000</v>
      </c>
      <c r="AS208" s="31"/>
      <c r="AT208" s="34"/>
      <c r="AU208" s="378" t="s">
        <v>86</v>
      </c>
      <c r="AV208" s="51">
        <v>911000</v>
      </c>
      <c r="AW208" s="51">
        <v>911000</v>
      </c>
      <c r="AX208" s="31"/>
      <c r="AY208" s="34"/>
      <c r="AZ208" s="57">
        <v>620385.94000000006</v>
      </c>
      <c r="BA208" s="51">
        <v>620385.94000000006</v>
      </c>
      <c r="BB208" s="51">
        <v>620385.94000000006</v>
      </c>
      <c r="BC208" s="51">
        <v>620385.94000000006</v>
      </c>
      <c r="BD208" s="31"/>
      <c r="BE208" s="31"/>
      <c r="BF208" s="57">
        <v>620385.94000000006</v>
      </c>
      <c r="BG208" s="51">
        <v>620385.94000000006</v>
      </c>
      <c r="BH208" s="51">
        <v>620385.94000000006</v>
      </c>
      <c r="BI208" s="31"/>
      <c r="BJ208" s="31"/>
      <c r="BK208" s="55">
        <v>620385.94000000006</v>
      </c>
      <c r="BL208" s="542"/>
      <c r="BM208" s="542"/>
      <c r="BN208" s="51">
        <v>620385.94000000006</v>
      </c>
      <c r="BO208" s="51">
        <v>620385.94000000006</v>
      </c>
      <c r="BP208" s="51">
        <v>620385.94000000006</v>
      </c>
      <c r="BQ208" s="51">
        <v>620385.94000000006</v>
      </c>
      <c r="BR208" s="31"/>
      <c r="BS208" s="53"/>
      <c r="BT208" s="55">
        <v>620385.94000000006</v>
      </c>
      <c r="BU208" s="542"/>
      <c r="BV208" s="542"/>
      <c r="BW208" s="542"/>
      <c r="BX208" s="542"/>
      <c r="BY208" s="542"/>
      <c r="BZ208" s="542"/>
      <c r="CA208" s="31"/>
      <c r="CB208" s="53"/>
      <c r="CC208" s="21"/>
      <c r="CD208" s="112" t="s">
        <v>1739</v>
      </c>
      <c r="CE208" s="19"/>
    </row>
    <row r="209" spans="1:83" ht="25.5">
      <c r="A209" s="2" t="str">
        <f t="shared" si="4"/>
        <v/>
      </c>
      <c r="C209" s="42" t="s">
        <v>41</v>
      </c>
      <c r="D209" s="4" t="s">
        <v>438</v>
      </c>
      <c r="E209" s="4" t="s">
        <v>43</v>
      </c>
      <c r="F209" s="4" t="s">
        <v>43</v>
      </c>
      <c r="G209" s="6">
        <v>43617</v>
      </c>
      <c r="H209" s="103" t="s">
        <v>1734</v>
      </c>
      <c r="I209" s="16"/>
      <c r="J209" s="16"/>
      <c r="K209" s="16"/>
      <c r="L209" s="39"/>
      <c r="M209" s="16"/>
      <c r="N209" s="16"/>
      <c r="O209" s="18"/>
      <c r="P209" s="39"/>
      <c r="Q209" s="16"/>
      <c r="R209" s="85"/>
      <c r="S209" s="80"/>
      <c r="T209" s="23"/>
      <c r="U209" s="18"/>
      <c r="V209" s="87"/>
      <c r="W209" s="22"/>
      <c r="X209" s="22"/>
      <c r="Y209" s="31"/>
      <c r="Z209" s="12"/>
      <c r="AA209" s="47"/>
      <c r="AB209" s="47"/>
      <c r="AC209" s="31"/>
      <c r="AD209" s="12"/>
      <c r="AE209" s="55"/>
      <c r="AF209" s="47"/>
      <c r="AG209" s="31"/>
      <c r="AH209" s="53"/>
      <c r="AI209" s="352" t="s">
        <v>86</v>
      </c>
      <c r="AJ209" s="352" t="s">
        <v>86</v>
      </c>
      <c r="AK209" s="352" t="s">
        <v>86</v>
      </c>
      <c r="AL209" s="352" t="s">
        <v>86</v>
      </c>
      <c r="AM209" s="31"/>
      <c r="AN209" s="31"/>
      <c r="AO209" s="378" t="s">
        <v>86</v>
      </c>
      <c r="AP209" s="352" t="s">
        <v>86</v>
      </c>
      <c r="AQ209" s="51">
        <v>661000</v>
      </c>
      <c r="AR209" s="51">
        <v>3858000</v>
      </c>
      <c r="AS209" s="31"/>
      <c r="AT209" s="53"/>
      <c r="AU209" s="378" t="s">
        <v>86</v>
      </c>
      <c r="AV209" s="51">
        <v>3858000</v>
      </c>
      <c r="AW209" s="51">
        <v>3858000</v>
      </c>
      <c r="AX209" s="31">
        <f>IFERROR(AU209/AQ209-1,0)</f>
        <v>0</v>
      </c>
      <c r="AY209" s="53">
        <f>IFERROR(AR209/AU209-1,0)</f>
        <v>0</v>
      </c>
      <c r="AZ209" s="57">
        <v>3813966.1599999997</v>
      </c>
      <c r="BA209" s="51">
        <v>3813966.1599999997</v>
      </c>
      <c r="BB209" s="51">
        <v>3821662</v>
      </c>
      <c r="BC209" s="51">
        <v>3821662</v>
      </c>
      <c r="BD209" s="31">
        <f>IFERROR(AZ209/AV209-1,0)</f>
        <v>-1.1413644375324106E-2</v>
      </c>
      <c r="BE209" s="31">
        <f>BA209/AZ209-1</f>
        <v>0</v>
      </c>
      <c r="BF209" s="57">
        <v>3813966.1599999997</v>
      </c>
      <c r="BG209" s="51">
        <v>3813966.1599999997</v>
      </c>
      <c r="BH209" s="51">
        <v>3813966.1599999997</v>
      </c>
      <c r="BI209" s="31">
        <f>IFERROR(BF209/BB209-1,0)</f>
        <v>-2.0137416652755702E-3</v>
      </c>
      <c r="BJ209" s="31">
        <f>BG209/BF209-1</f>
        <v>0</v>
      </c>
      <c r="BK209" s="55">
        <v>3813966.1599999997</v>
      </c>
      <c r="BL209" s="542"/>
      <c r="BM209" s="542"/>
      <c r="BN209" s="51">
        <v>3813966.1599999997</v>
      </c>
      <c r="BO209" s="51">
        <v>3813966.1599999997</v>
      </c>
      <c r="BP209" s="51">
        <v>3813966.1599999997</v>
      </c>
      <c r="BQ209" s="51">
        <v>3813966.1599999997</v>
      </c>
      <c r="BR209" s="31">
        <f>IFERROR(BK209/BG209-1,"N/A")</f>
        <v>0</v>
      </c>
      <c r="BS209" s="609">
        <f>IFERROR(BP209/BK209-1,"N/A")</f>
        <v>0</v>
      </c>
      <c r="BT209" s="55">
        <v>3813966.1599999997</v>
      </c>
      <c r="BU209" s="542"/>
      <c r="BV209" s="542"/>
      <c r="BW209" s="542"/>
      <c r="BX209" s="542"/>
      <c r="BY209" s="542"/>
      <c r="BZ209" s="542"/>
      <c r="CA209" s="31">
        <f>IFERROR(BT209/BP209-1,"N/A")</f>
        <v>0</v>
      </c>
      <c r="CB209" s="609">
        <f>IFERROR(BY209/BT209-1,"N/A")</f>
        <v>-1</v>
      </c>
      <c r="CC209" s="21"/>
      <c r="CD209" s="112" t="s">
        <v>1737</v>
      </c>
      <c r="CE209" s="19"/>
    </row>
    <row r="210" spans="1:83" ht="25.5">
      <c r="A210" s="2" t="str">
        <f t="shared" si="4"/>
        <v>TP2017010</v>
      </c>
      <c r="B210" s="314" t="s">
        <v>1656</v>
      </c>
      <c r="C210" s="41" t="s">
        <v>45</v>
      </c>
      <c r="D210" s="24" t="s">
        <v>438</v>
      </c>
      <c r="E210" s="24">
        <v>31131</v>
      </c>
      <c r="F210" s="24">
        <v>51738</v>
      </c>
      <c r="G210" s="6"/>
      <c r="H210" s="103" t="s">
        <v>1734</v>
      </c>
      <c r="I210" s="16"/>
      <c r="J210" s="16"/>
      <c r="K210" s="16"/>
      <c r="L210" s="39"/>
      <c r="M210" s="16"/>
      <c r="N210" s="16"/>
      <c r="O210" s="18"/>
      <c r="P210" s="39"/>
      <c r="Q210" s="16"/>
      <c r="R210" s="85"/>
      <c r="S210" s="80"/>
      <c r="T210" s="23"/>
      <c r="U210" s="18"/>
      <c r="V210" s="87"/>
      <c r="W210" s="22"/>
      <c r="X210" s="22"/>
      <c r="Y210" s="31"/>
      <c r="Z210" s="12"/>
      <c r="AA210" s="47"/>
      <c r="AB210" s="47"/>
      <c r="AC210" s="31"/>
      <c r="AD210" s="12"/>
      <c r="AE210" s="55"/>
      <c r="AF210" s="47"/>
      <c r="AG210" s="31"/>
      <c r="AH210" s="34"/>
      <c r="AI210" s="352" t="s">
        <v>86</v>
      </c>
      <c r="AJ210" s="352" t="s">
        <v>86</v>
      </c>
      <c r="AK210" s="352" t="s">
        <v>86</v>
      </c>
      <c r="AL210" s="352" t="s">
        <v>86</v>
      </c>
      <c r="AM210" s="31"/>
      <c r="AN210" s="12"/>
      <c r="AO210" s="378" t="s">
        <v>86</v>
      </c>
      <c r="AP210" s="352" t="s">
        <v>86</v>
      </c>
      <c r="AQ210" s="51">
        <v>661000</v>
      </c>
      <c r="AR210" s="51">
        <v>3858000</v>
      </c>
      <c r="AS210" s="31"/>
      <c r="AT210" s="34"/>
      <c r="AU210" s="378" t="s">
        <v>86</v>
      </c>
      <c r="AV210" s="51">
        <v>3858000</v>
      </c>
      <c r="AW210" s="51">
        <v>3858000</v>
      </c>
      <c r="AX210" s="31"/>
      <c r="AY210" s="34"/>
      <c r="AZ210" s="57">
        <v>3813966.1599999997</v>
      </c>
      <c r="BA210" s="51">
        <v>3813966.1599999997</v>
      </c>
      <c r="BB210" s="51">
        <v>3821662</v>
      </c>
      <c r="BC210" s="51">
        <v>3821662</v>
      </c>
      <c r="BD210" s="31"/>
      <c r="BE210" s="31"/>
      <c r="BF210" s="57">
        <v>3820524</v>
      </c>
      <c r="BG210" s="51">
        <v>3820524</v>
      </c>
      <c r="BH210" s="51">
        <v>3820524</v>
      </c>
      <c r="BI210" s="31"/>
      <c r="BJ210" s="31"/>
      <c r="BK210" s="55">
        <v>3820524</v>
      </c>
      <c r="BL210" s="542"/>
      <c r="BM210" s="542"/>
      <c r="BN210" s="51">
        <v>3820524</v>
      </c>
      <c r="BO210" s="51">
        <v>3820524</v>
      </c>
      <c r="BP210" s="51">
        <v>3820524</v>
      </c>
      <c r="BQ210" s="51">
        <v>3820524</v>
      </c>
      <c r="BR210" s="31"/>
      <c r="BS210" s="53"/>
      <c r="BT210" s="55">
        <v>3820524</v>
      </c>
      <c r="BU210" s="542"/>
      <c r="BV210" s="542"/>
      <c r="BW210" s="542"/>
      <c r="BX210" s="542"/>
      <c r="BY210" s="542"/>
      <c r="BZ210" s="542"/>
      <c r="CA210" s="31"/>
      <c r="CB210" s="53"/>
      <c r="CC210" s="605"/>
      <c r="CD210" s="112"/>
      <c r="CE210" s="19"/>
    </row>
    <row r="211" spans="1:83" ht="112.5">
      <c r="A211" s="2" t="str">
        <f t="shared" si="4"/>
        <v/>
      </c>
      <c r="C211" s="42" t="s">
        <v>41</v>
      </c>
      <c r="D211" s="4" t="s">
        <v>444</v>
      </c>
      <c r="E211" s="4" t="s">
        <v>43</v>
      </c>
      <c r="F211" s="4" t="s">
        <v>43</v>
      </c>
      <c r="G211" s="6">
        <v>43566</v>
      </c>
      <c r="H211" s="103" t="s">
        <v>1774</v>
      </c>
      <c r="I211" s="16"/>
      <c r="J211" s="16"/>
      <c r="K211" s="16"/>
      <c r="L211" s="39"/>
      <c r="M211" s="16"/>
      <c r="N211" s="16"/>
      <c r="O211" s="18"/>
      <c r="P211" s="39"/>
      <c r="Q211" s="16"/>
      <c r="R211" s="85"/>
      <c r="S211" s="80"/>
      <c r="T211" s="23"/>
      <c r="U211" s="18"/>
      <c r="V211" s="87"/>
      <c r="W211" s="22"/>
      <c r="X211" s="22"/>
      <c r="Y211" s="31"/>
      <c r="Z211" s="12"/>
      <c r="AA211" s="47"/>
      <c r="AB211" s="47"/>
      <c r="AC211" s="31"/>
      <c r="AD211" s="12"/>
      <c r="AE211" s="55"/>
      <c r="AF211" s="47"/>
      <c r="AG211" s="31"/>
      <c r="AH211" s="53"/>
      <c r="AI211" s="352" t="s">
        <v>86</v>
      </c>
      <c r="AJ211" s="352" t="s">
        <v>86</v>
      </c>
      <c r="AK211" s="352" t="s">
        <v>86</v>
      </c>
      <c r="AL211" s="352" t="s">
        <v>86</v>
      </c>
      <c r="AM211" s="31"/>
      <c r="AN211" s="31"/>
      <c r="AO211" s="378" t="s">
        <v>86</v>
      </c>
      <c r="AP211" s="352" t="s">
        <v>86</v>
      </c>
      <c r="AQ211" s="352" t="s">
        <v>86</v>
      </c>
      <c r="AR211" s="352" t="s">
        <v>86</v>
      </c>
      <c r="AS211" s="31"/>
      <c r="AT211" s="53"/>
      <c r="AU211" s="378" t="s">
        <v>86</v>
      </c>
      <c r="AV211" s="51">
        <v>1951000</v>
      </c>
      <c r="AW211" s="51">
        <v>1951000</v>
      </c>
      <c r="AX211" s="31">
        <f>IFERROR(AU211/AQ211-1,0)</f>
        <v>0</v>
      </c>
      <c r="AY211" s="53">
        <f>IFERROR(AR211/AU211-1,0)</f>
        <v>0</v>
      </c>
      <c r="AZ211" s="57">
        <v>2910918</v>
      </c>
      <c r="BA211" s="51">
        <v>2910918</v>
      </c>
      <c r="BB211" s="51">
        <v>2910918</v>
      </c>
      <c r="BC211" s="51">
        <v>2910918</v>
      </c>
      <c r="BD211" s="31">
        <f>IFERROR(AZ211/AV211-1,0)</f>
        <v>0.49201332649923124</v>
      </c>
      <c r="BE211" s="31">
        <f>BA211/AZ211-1</f>
        <v>0</v>
      </c>
      <c r="BF211" s="57">
        <v>2910918</v>
      </c>
      <c r="BG211" s="51">
        <v>2910918</v>
      </c>
      <c r="BH211" s="51">
        <v>2910918</v>
      </c>
      <c r="BI211" s="31">
        <f>IFERROR(BF211/BB211-1,0)</f>
        <v>0</v>
      </c>
      <c r="BJ211" s="31">
        <f>BG211/BF211-1</f>
        <v>0</v>
      </c>
      <c r="BK211" s="55">
        <v>2910918</v>
      </c>
      <c r="BL211" s="542"/>
      <c r="BM211" s="542"/>
      <c r="BN211" s="51">
        <v>2910918</v>
      </c>
      <c r="BO211" s="51">
        <v>2910918</v>
      </c>
      <c r="BP211" s="51">
        <v>2910918</v>
      </c>
      <c r="BQ211" s="51">
        <v>2910918</v>
      </c>
      <c r="BR211" s="31">
        <f>IFERROR(BK211/BG211-1,"N/A")</f>
        <v>0</v>
      </c>
      <c r="BS211" s="609">
        <f>IFERROR(BP211/BK211-1,"N/A")</f>
        <v>0</v>
      </c>
      <c r="BT211" s="55">
        <v>2910918</v>
      </c>
      <c r="BU211" s="542"/>
      <c r="BV211" s="542"/>
      <c r="BW211" s="542"/>
      <c r="BX211" s="542"/>
      <c r="BY211" s="542"/>
      <c r="BZ211" s="542"/>
      <c r="CA211" s="31">
        <f>IFERROR(BT211/BP211-1,"N/A")</f>
        <v>0</v>
      </c>
      <c r="CB211" s="609">
        <f>IFERROR(BY211/BT211-1,"N/A")</f>
        <v>-1</v>
      </c>
      <c r="CC211" s="21"/>
      <c r="CD211" s="112" t="s">
        <v>1782</v>
      </c>
      <c r="CE211" s="19"/>
    </row>
    <row r="212" spans="1:83" ht="13.5" thickBot="1">
      <c r="A212" s="2" t="str">
        <f t="shared" si="4"/>
        <v>TA2016806</v>
      </c>
      <c r="B212" s="314" t="s">
        <v>1749</v>
      </c>
      <c r="C212" s="411" t="s">
        <v>45</v>
      </c>
      <c r="D212" s="407" t="s">
        <v>444</v>
      </c>
      <c r="E212" s="407">
        <v>51300</v>
      </c>
      <c r="F212" s="407">
        <v>72066</v>
      </c>
      <c r="G212" s="405"/>
      <c r="H212" s="406" t="s">
        <v>1774</v>
      </c>
      <c r="I212" s="353"/>
      <c r="J212" s="353"/>
      <c r="K212" s="353"/>
      <c r="L212" s="357"/>
      <c r="M212" s="353"/>
      <c r="N212" s="353"/>
      <c r="O212" s="354"/>
      <c r="P212" s="357"/>
      <c r="Q212" s="353"/>
      <c r="R212" s="358"/>
      <c r="S212" s="360"/>
      <c r="T212" s="359"/>
      <c r="U212" s="354"/>
      <c r="V212" s="361"/>
      <c r="W212" s="355"/>
      <c r="X212" s="355"/>
      <c r="Y212" s="109"/>
      <c r="Z212" s="362"/>
      <c r="AA212" s="122"/>
      <c r="AB212" s="122"/>
      <c r="AC212" s="109"/>
      <c r="AD212" s="362"/>
      <c r="AE212" s="121"/>
      <c r="AF212" s="122"/>
      <c r="AG212" s="109"/>
      <c r="AH212" s="363"/>
      <c r="AI212" s="364" t="s">
        <v>86</v>
      </c>
      <c r="AJ212" s="364" t="s">
        <v>86</v>
      </c>
      <c r="AK212" s="364" t="s">
        <v>86</v>
      </c>
      <c r="AL212" s="364" t="s">
        <v>86</v>
      </c>
      <c r="AM212" s="109"/>
      <c r="AN212" s="362"/>
      <c r="AO212" s="379" t="s">
        <v>86</v>
      </c>
      <c r="AP212" s="364" t="s">
        <v>86</v>
      </c>
      <c r="AQ212" s="364" t="s">
        <v>86</v>
      </c>
      <c r="AR212" s="364" t="s">
        <v>86</v>
      </c>
      <c r="AS212" s="109"/>
      <c r="AT212" s="363"/>
      <c r="AU212" s="379" t="s">
        <v>86</v>
      </c>
      <c r="AV212" s="404">
        <v>1951000</v>
      </c>
      <c r="AW212" s="404">
        <v>1951000</v>
      </c>
      <c r="AX212" s="109"/>
      <c r="AY212" s="363"/>
      <c r="AZ212" s="379">
        <v>2910918</v>
      </c>
      <c r="BA212" s="364">
        <v>2910918</v>
      </c>
      <c r="BB212" s="364">
        <v>2910918</v>
      </c>
      <c r="BC212" s="364">
        <v>2910918</v>
      </c>
      <c r="BD212" s="109"/>
      <c r="BE212" s="362"/>
      <c r="BF212" s="379">
        <v>2910918</v>
      </c>
      <c r="BG212" s="364">
        <v>2910918</v>
      </c>
      <c r="BH212" s="364">
        <v>2910918</v>
      </c>
      <c r="BI212" s="109"/>
      <c r="BJ212" s="109"/>
      <c r="BK212" s="121">
        <v>2910918</v>
      </c>
      <c r="BL212" s="614"/>
      <c r="BM212" s="614"/>
      <c r="BN212" s="404">
        <v>2910918</v>
      </c>
      <c r="BO212" s="404">
        <v>2910918</v>
      </c>
      <c r="BP212" s="404">
        <v>2910918</v>
      </c>
      <c r="BQ212" s="404">
        <v>2910918</v>
      </c>
      <c r="BR212" s="109"/>
      <c r="BS212" s="110"/>
      <c r="BT212" s="121">
        <v>2910918</v>
      </c>
      <c r="BU212" s="614"/>
      <c r="BV212" s="614"/>
      <c r="BW212" s="614"/>
      <c r="BX212" s="614"/>
      <c r="BY212" s="614"/>
      <c r="BZ212" s="614"/>
      <c r="CA212" s="109"/>
      <c r="CB212" s="110"/>
      <c r="CC212" s="605"/>
      <c r="CD212" s="120"/>
      <c r="CE212" s="19"/>
    </row>
    <row r="213" spans="1:83">
      <c r="C213" s="71"/>
      <c r="D213" s="72"/>
      <c r="E213" s="72"/>
      <c r="F213" s="72"/>
      <c r="G213" s="72"/>
      <c r="H213" s="72"/>
      <c r="I213" s="73"/>
      <c r="J213" s="73"/>
      <c r="K213" s="73"/>
      <c r="L213" s="74"/>
      <c r="M213" s="88"/>
      <c r="N213" s="88"/>
      <c r="O213" s="88"/>
      <c r="P213" s="88"/>
      <c r="Q213" s="88"/>
      <c r="R213" s="88"/>
      <c r="S213" s="88"/>
      <c r="T213" s="88"/>
      <c r="U213" s="73"/>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D213" s="36"/>
      <c r="CE213" s="20"/>
    </row>
    <row r="214" spans="1:83" ht="15">
      <c r="C214" s="665" t="s">
        <v>412</v>
      </c>
      <c r="D214" s="656"/>
      <c r="E214" s="656"/>
      <c r="F214" s="656"/>
      <c r="G214" s="656"/>
      <c r="H214" s="656"/>
      <c r="I214" s="73"/>
      <c r="J214" s="73"/>
      <c r="K214" s="73"/>
      <c r="L214" s="74"/>
      <c r="M214" s="88"/>
      <c r="N214" s="88"/>
      <c r="O214" s="88"/>
      <c r="P214" s="88"/>
      <c r="Q214" s="88"/>
      <c r="R214" s="88"/>
      <c r="S214" s="88"/>
      <c r="T214" s="88"/>
      <c r="U214" s="73"/>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D214" s="36"/>
      <c r="CE214" s="20"/>
    </row>
    <row r="215" spans="1:83" ht="15">
      <c r="C215" s="43" t="s">
        <v>67</v>
      </c>
      <c r="D215" s="666" t="s">
        <v>413</v>
      </c>
      <c r="E215" s="656"/>
      <c r="F215" s="656"/>
      <c r="G215" s="656"/>
      <c r="H215" s="656"/>
      <c r="I215" s="75"/>
      <c r="K215" s="75"/>
      <c r="L215" s="76"/>
      <c r="AB215" s="89"/>
      <c r="CE215" s="20"/>
    </row>
    <row r="216" spans="1:83" ht="15">
      <c r="C216" s="44" t="s">
        <v>414</v>
      </c>
      <c r="D216" s="666" t="s">
        <v>415</v>
      </c>
      <c r="E216" s="656"/>
      <c r="F216" s="656"/>
      <c r="G216" s="656"/>
      <c r="H216" s="656"/>
      <c r="I216" s="75"/>
      <c r="J216" s="77"/>
      <c r="K216" s="75"/>
      <c r="L216" s="76"/>
      <c r="AB216" s="89"/>
      <c r="CE216" s="20"/>
    </row>
    <row r="217" spans="1:83" ht="15">
      <c r="C217" s="45" t="s">
        <v>45</v>
      </c>
      <c r="D217" s="655" t="s">
        <v>416</v>
      </c>
      <c r="E217" s="656"/>
      <c r="F217" s="656"/>
      <c r="G217" s="656"/>
      <c r="H217" s="656"/>
      <c r="I217" s="75"/>
      <c r="J217" s="77"/>
      <c r="K217" s="75"/>
      <c r="L217" s="76"/>
      <c r="CE217" s="20"/>
    </row>
    <row r="218" spans="1:83" ht="15">
      <c r="C218" s="45" t="s">
        <v>41</v>
      </c>
      <c r="D218" s="655" t="s">
        <v>417</v>
      </c>
      <c r="E218" s="656"/>
      <c r="F218" s="656"/>
      <c r="G218" s="656"/>
      <c r="H218" s="656"/>
      <c r="I218" s="75"/>
      <c r="J218" s="77"/>
      <c r="K218" s="75"/>
      <c r="L218" s="76"/>
    </row>
    <row r="219" spans="1:83" ht="15">
      <c r="C219" s="45" t="s">
        <v>82</v>
      </c>
      <c r="D219" s="655" t="s">
        <v>418</v>
      </c>
      <c r="E219" s="656"/>
      <c r="F219" s="656"/>
      <c r="G219" s="656"/>
      <c r="H219" s="656"/>
      <c r="I219" s="75"/>
      <c r="J219" s="77"/>
      <c r="K219" s="75"/>
      <c r="L219" s="76"/>
    </row>
    <row r="220" spans="1:83">
      <c r="C220" s="71"/>
      <c r="H220" s="72"/>
      <c r="I220" s="75"/>
      <c r="J220" s="75"/>
      <c r="K220" s="75"/>
      <c r="L220" s="76"/>
    </row>
    <row r="221" spans="1:83">
      <c r="B221" s="315"/>
      <c r="C221" s="316" t="s">
        <v>1688</v>
      </c>
      <c r="H221" s="72"/>
      <c r="I221" s="75"/>
      <c r="J221" s="77"/>
      <c r="K221" s="75"/>
      <c r="L221" s="76"/>
    </row>
    <row r="222" spans="1:83">
      <c r="B222" s="318"/>
      <c r="C222" s="316" t="s">
        <v>1690</v>
      </c>
      <c r="D222" s="90"/>
      <c r="E222" s="90"/>
      <c r="F222" s="90"/>
      <c r="G222" s="91"/>
      <c r="H222" s="72"/>
      <c r="I222" s="75"/>
      <c r="J222" s="75"/>
      <c r="K222" s="75"/>
      <c r="L222" s="76"/>
    </row>
    <row r="223" spans="1:83">
      <c r="B223" s="317"/>
      <c r="C223" s="316" t="s">
        <v>1689</v>
      </c>
      <c r="D223" s="72"/>
      <c r="E223" s="72"/>
      <c r="F223" s="72"/>
      <c r="G223" s="72"/>
      <c r="H223" s="72"/>
      <c r="I223" s="75"/>
      <c r="K223" s="75"/>
      <c r="L223" s="76"/>
    </row>
    <row r="224" spans="1:83">
      <c r="C224" s="71"/>
      <c r="D224" s="72"/>
      <c r="E224" s="72"/>
      <c r="F224" s="72"/>
      <c r="G224" s="72"/>
      <c r="H224" s="72"/>
      <c r="I224" s="75"/>
      <c r="J224" s="75"/>
      <c r="K224" s="75"/>
      <c r="L224" s="76"/>
    </row>
    <row r="225" spans="3:83">
      <c r="C225" s="71"/>
      <c r="D225" s="72"/>
      <c r="E225" s="72"/>
      <c r="F225" s="72"/>
      <c r="G225" s="72"/>
      <c r="H225" s="72"/>
      <c r="I225" s="75"/>
      <c r="J225" s="75"/>
      <c r="K225" s="75"/>
      <c r="L225" s="76"/>
    </row>
    <row r="226" spans="3:83">
      <c r="H226" s="72"/>
    </row>
    <row r="227" spans="3:83">
      <c r="H227" s="72"/>
    </row>
    <row r="228" spans="3:83">
      <c r="H228" s="72"/>
    </row>
    <row r="229" spans="3:83">
      <c r="H229" s="72"/>
    </row>
    <row r="230" spans="3:83">
      <c r="H230" s="72"/>
    </row>
    <row r="231" spans="3:83">
      <c r="H231" s="72"/>
      <c r="CD231" s="25"/>
      <c r="CE231" s="25"/>
    </row>
    <row r="232" spans="3:83">
      <c r="H232" s="72"/>
      <c r="CD232" s="25"/>
      <c r="CE232" s="25"/>
    </row>
    <row r="233" spans="3:83">
      <c r="H233" s="72"/>
      <c r="CD233" s="25"/>
      <c r="CE233" s="25"/>
    </row>
    <row r="234" spans="3:83">
      <c r="H234" s="72"/>
      <c r="CD234" s="25"/>
      <c r="CE234" s="25"/>
    </row>
  </sheetData>
  <mergeCells count="24">
    <mergeCell ref="AO1:AT1"/>
    <mergeCell ref="D218:H218"/>
    <mergeCell ref="AZ1:BE1"/>
    <mergeCell ref="AU1:AY1"/>
    <mergeCell ref="BF1:BJ1"/>
    <mergeCell ref="D215:H215"/>
    <mergeCell ref="D216:H216"/>
    <mergeCell ref="D217:H217"/>
    <mergeCell ref="BT1:CB1"/>
    <mergeCell ref="BK1:BS1"/>
    <mergeCell ref="D219:H219"/>
    <mergeCell ref="CD1:CD3"/>
    <mergeCell ref="C214:H214"/>
    <mergeCell ref="C1:C3"/>
    <mergeCell ref="D1:D3"/>
    <mergeCell ref="E1:E3"/>
    <mergeCell ref="F1:F3"/>
    <mergeCell ref="G1:G3"/>
    <mergeCell ref="AE1:AH1"/>
    <mergeCell ref="I1:V1"/>
    <mergeCell ref="H1:H3"/>
    <mergeCell ref="W1:Z1"/>
    <mergeCell ref="AA1:AD1"/>
    <mergeCell ref="AI1:AN1"/>
  </mergeCells>
  <pageMargins left="0.7" right="0.7" top="0.75" bottom="0.75" header="0.3" footer="0.3"/>
  <pageSetup scale="3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287"/>
  <sheetViews>
    <sheetView zoomScaleNormal="100" workbookViewId="0">
      <pane ySplit="1" topLeftCell="A260" activePane="bottomLeft" state="frozen"/>
      <selection activeCell="A287" sqref="A287"/>
      <selection pane="bottomLeft" activeCell="A288" sqref="A288"/>
    </sheetView>
  </sheetViews>
  <sheetFormatPr defaultColWidth="9.140625" defaultRowHeight="12.75"/>
  <cols>
    <col min="1" max="1" width="11" style="307" customWidth="1"/>
    <col min="2" max="2" width="8.5703125" style="157" bestFit="1" customWidth="1"/>
    <col min="3" max="3" width="19" style="308" customWidth="1"/>
    <col min="4" max="4" width="9.85546875" style="307" bestFit="1" customWidth="1"/>
    <col min="5" max="5" width="12" style="307" customWidth="1"/>
    <col min="6" max="6" width="21.5703125" style="307" customWidth="1"/>
    <col min="7" max="7" width="51.42578125" style="308" customWidth="1"/>
    <col min="8" max="8" width="63" style="157" customWidth="1"/>
    <col min="9" max="9" width="12.42578125" style="307" customWidth="1"/>
    <col min="10" max="10" width="20.5703125" style="309" customWidth="1"/>
    <col min="11" max="11" width="26.5703125" style="309" customWidth="1"/>
    <col min="12" max="12" width="22.85546875" style="308" customWidth="1"/>
    <col min="13" max="13" width="14.85546875" style="308" customWidth="1"/>
    <col min="14" max="14" width="16.42578125" style="307" customWidth="1"/>
    <col min="15" max="15" width="15.5703125" style="157" customWidth="1"/>
    <col min="16" max="16" width="13" style="157" customWidth="1"/>
    <col min="17" max="18" width="15.5703125" style="157" customWidth="1"/>
    <col min="19" max="20" width="20.42578125" style="310" customWidth="1"/>
    <col min="21" max="21" width="38.5703125" style="157" customWidth="1"/>
    <col min="22" max="23" width="19.5703125" style="157" customWidth="1"/>
    <col min="24" max="26" width="9.140625" style="157"/>
    <col min="27" max="27" width="14" style="157" customWidth="1"/>
    <col min="28" max="28" width="16.85546875" style="157" customWidth="1"/>
    <col min="29" max="29" width="17" style="157" customWidth="1"/>
    <col min="30" max="16384" width="9.140625" style="157"/>
  </cols>
  <sheetData>
    <row r="1" spans="1:32" s="130" customFormat="1" ht="25.5" customHeight="1">
      <c r="A1" s="125" t="s">
        <v>475</v>
      </c>
      <c r="B1" s="125" t="s">
        <v>476</v>
      </c>
      <c r="C1" s="126" t="s">
        <v>477</v>
      </c>
      <c r="D1" s="125" t="s">
        <v>478</v>
      </c>
      <c r="E1" s="125" t="s">
        <v>1713</v>
      </c>
      <c r="F1" s="125" t="s">
        <v>479</v>
      </c>
      <c r="G1" s="125" t="s">
        <v>480</v>
      </c>
      <c r="H1" s="127" t="s">
        <v>481</v>
      </c>
      <c r="I1" s="125" t="s">
        <v>482</v>
      </c>
      <c r="J1" s="125" t="s">
        <v>483</v>
      </c>
      <c r="K1" s="125"/>
      <c r="L1" s="126" t="s">
        <v>484</v>
      </c>
      <c r="M1" s="126" t="s">
        <v>485</v>
      </c>
      <c r="N1" s="125" t="s">
        <v>486</v>
      </c>
      <c r="O1" s="125" t="s">
        <v>487</v>
      </c>
      <c r="P1" s="125" t="s">
        <v>488</v>
      </c>
      <c r="Q1" s="125" t="s">
        <v>489</v>
      </c>
      <c r="R1" s="125" t="s">
        <v>490</v>
      </c>
      <c r="S1" s="128" t="s">
        <v>491</v>
      </c>
      <c r="T1" s="128" t="s">
        <v>492</v>
      </c>
      <c r="U1" s="129" t="s">
        <v>493</v>
      </c>
      <c r="V1" s="129" t="s">
        <v>494</v>
      </c>
      <c r="W1" s="129" t="s">
        <v>494</v>
      </c>
      <c r="AA1" s="131" t="s">
        <v>825</v>
      </c>
      <c r="AB1" s="132" t="s">
        <v>826</v>
      </c>
      <c r="AC1" s="130" t="s">
        <v>827</v>
      </c>
    </row>
    <row r="2" spans="1:32" s="144" customFormat="1" ht="15">
      <c r="A2" s="133" t="s">
        <v>495</v>
      </c>
      <c r="B2" s="134"/>
      <c r="C2" s="135" t="s">
        <v>496</v>
      </c>
      <c r="D2" s="134">
        <v>1</v>
      </c>
      <c r="E2" s="134">
        <v>10001</v>
      </c>
      <c r="F2" s="134" t="s">
        <v>198</v>
      </c>
      <c r="G2" s="136" t="s">
        <v>199</v>
      </c>
      <c r="H2" s="136" t="s">
        <v>197</v>
      </c>
      <c r="I2" s="134" t="s">
        <v>497</v>
      </c>
      <c r="J2" s="137" t="s">
        <v>498</v>
      </c>
      <c r="K2" s="138"/>
      <c r="L2" s="139">
        <v>40562168</v>
      </c>
      <c r="M2" s="140"/>
      <c r="N2" s="141"/>
      <c r="O2" s="142"/>
      <c r="P2" s="142"/>
      <c r="Q2" s="142">
        <v>27985.83</v>
      </c>
      <c r="R2" s="142"/>
      <c r="S2" s="142"/>
      <c r="T2" s="142"/>
      <c r="U2" s="143" t="s">
        <v>499</v>
      </c>
      <c r="V2" s="143"/>
      <c r="W2" s="143"/>
      <c r="AA2" s="145" t="s">
        <v>691</v>
      </c>
      <c r="AB2" s="146" t="s">
        <v>828</v>
      </c>
      <c r="AC2" s="147" t="str">
        <f t="shared" ref="AC2:AC36" si="0">VLOOKUP(AA2,I:I,1,FALSE)</f>
        <v>TP2009089</v>
      </c>
    </row>
    <row r="3" spans="1:32" ht="12.75" customHeight="1">
      <c r="A3" s="148" t="s">
        <v>495</v>
      </c>
      <c r="B3" s="149"/>
      <c r="C3" s="150" t="s">
        <v>496</v>
      </c>
      <c r="D3" s="149">
        <v>6</v>
      </c>
      <c r="E3" s="149">
        <v>10006</v>
      </c>
      <c r="F3" s="149" t="s">
        <v>348</v>
      </c>
      <c r="G3" s="151" t="s">
        <v>500</v>
      </c>
      <c r="H3" s="151" t="s">
        <v>501</v>
      </c>
      <c r="I3" s="149" t="s">
        <v>502</v>
      </c>
      <c r="J3" s="138" t="s">
        <v>82</v>
      </c>
      <c r="K3" s="138"/>
      <c r="L3" s="152" t="s">
        <v>82</v>
      </c>
      <c r="M3" s="153"/>
      <c r="N3" s="154"/>
      <c r="O3" s="155"/>
      <c r="P3" s="155"/>
      <c r="Q3" s="155"/>
      <c r="R3" s="155"/>
      <c r="S3" s="155"/>
      <c r="T3" s="155"/>
      <c r="U3" s="156" t="s">
        <v>503</v>
      </c>
      <c r="V3" s="156"/>
      <c r="W3" s="156"/>
      <c r="AA3" s="145" t="s">
        <v>579</v>
      </c>
      <c r="AB3" s="146" t="s">
        <v>687</v>
      </c>
      <c r="AC3" s="147" t="str">
        <f t="shared" si="0"/>
        <v>TP2009093</v>
      </c>
    </row>
    <row r="4" spans="1:32" s="144" customFormat="1" ht="12.75" customHeight="1">
      <c r="A4" s="133" t="s">
        <v>495</v>
      </c>
      <c r="B4" s="134"/>
      <c r="C4" s="135" t="s">
        <v>496</v>
      </c>
      <c r="D4" s="134">
        <v>8</v>
      </c>
      <c r="E4" s="134">
        <v>10008</v>
      </c>
      <c r="F4" s="134" t="s">
        <v>195</v>
      </c>
      <c r="G4" s="136" t="s">
        <v>196</v>
      </c>
      <c r="H4" s="136" t="s">
        <v>194</v>
      </c>
      <c r="I4" s="134" t="s">
        <v>82</v>
      </c>
      <c r="J4" s="137" t="s">
        <v>82</v>
      </c>
      <c r="K4" s="138"/>
      <c r="L4" s="139" t="s">
        <v>82</v>
      </c>
      <c r="M4" s="140"/>
      <c r="N4" s="141"/>
      <c r="O4" s="142"/>
      <c r="P4" s="142"/>
      <c r="Q4" s="142">
        <v>0</v>
      </c>
      <c r="R4" s="142"/>
      <c r="S4" s="142"/>
      <c r="T4" s="142"/>
      <c r="U4" s="143" t="s">
        <v>504</v>
      </c>
      <c r="V4" s="143"/>
      <c r="W4" s="143"/>
      <c r="AA4" s="145" t="s">
        <v>829</v>
      </c>
      <c r="AB4" s="146" t="s">
        <v>687</v>
      </c>
      <c r="AC4" s="147" t="e">
        <f t="shared" si="0"/>
        <v>#N/A</v>
      </c>
      <c r="AD4" s="144" t="s">
        <v>830</v>
      </c>
    </row>
    <row r="5" spans="1:32" ht="12.75" customHeight="1">
      <c r="A5" s="158" t="s">
        <v>495</v>
      </c>
      <c r="B5" s="159"/>
      <c r="C5" s="160" t="s">
        <v>496</v>
      </c>
      <c r="D5" s="161">
        <v>10</v>
      </c>
      <c r="E5" s="161">
        <v>10010</v>
      </c>
      <c r="F5" s="161" t="s">
        <v>215</v>
      </c>
      <c r="G5" s="160" t="s">
        <v>217</v>
      </c>
      <c r="H5" s="162" t="s">
        <v>831</v>
      </c>
      <c r="I5" s="161" t="s">
        <v>832</v>
      </c>
      <c r="J5" s="163" t="s">
        <v>833</v>
      </c>
      <c r="K5" s="163"/>
      <c r="L5" s="161"/>
      <c r="M5" s="160"/>
      <c r="N5" s="164">
        <v>38899</v>
      </c>
      <c r="O5" s="165">
        <v>18220000</v>
      </c>
      <c r="P5" s="159"/>
      <c r="Q5" s="159"/>
      <c r="R5" s="159"/>
      <c r="S5" s="159"/>
      <c r="T5" s="165">
        <v>13495617.789999999</v>
      </c>
      <c r="U5" s="159"/>
      <c r="V5" s="159" t="s">
        <v>834</v>
      </c>
      <c r="W5" s="159"/>
      <c r="AA5" s="145" t="s">
        <v>699</v>
      </c>
      <c r="AB5" s="146" t="s">
        <v>835</v>
      </c>
      <c r="AC5" s="147" t="str">
        <f t="shared" si="0"/>
        <v>TP2010092</v>
      </c>
      <c r="AD5" s="157">
        <v>2016</v>
      </c>
    </row>
    <row r="6" spans="1:32" ht="12.75" customHeight="1">
      <c r="A6" s="158" t="s">
        <v>495</v>
      </c>
      <c r="B6" s="159"/>
      <c r="C6" s="160" t="s">
        <v>496</v>
      </c>
      <c r="D6" s="161">
        <v>40</v>
      </c>
      <c r="E6" s="161">
        <v>10044</v>
      </c>
      <c r="F6" s="161" t="s">
        <v>215</v>
      </c>
      <c r="G6" s="160" t="s">
        <v>216</v>
      </c>
      <c r="H6" s="162" t="s">
        <v>831</v>
      </c>
      <c r="I6" s="161" t="s">
        <v>832</v>
      </c>
      <c r="J6" s="163" t="s">
        <v>836</v>
      </c>
      <c r="K6" s="161"/>
      <c r="L6" s="161"/>
      <c r="M6" s="166"/>
      <c r="N6" s="164">
        <v>39356</v>
      </c>
      <c r="O6" s="165">
        <v>20770000</v>
      </c>
      <c r="P6" s="159"/>
      <c r="Q6" s="159"/>
      <c r="R6" s="159"/>
      <c r="S6" s="165"/>
      <c r="T6" s="165">
        <v>13496861.6</v>
      </c>
      <c r="U6" s="159"/>
      <c r="V6" s="159" t="s">
        <v>834</v>
      </c>
      <c r="AA6" s="145" t="s">
        <v>837</v>
      </c>
      <c r="AB6" s="146" t="s">
        <v>687</v>
      </c>
      <c r="AC6" s="147" t="e">
        <f t="shared" si="0"/>
        <v>#N/A</v>
      </c>
      <c r="AD6" s="157" t="s">
        <v>830</v>
      </c>
    </row>
    <row r="7" spans="1:32" ht="12.75" customHeight="1">
      <c r="A7" s="158" t="s">
        <v>495</v>
      </c>
      <c r="B7" s="159"/>
      <c r="C7" s="160" t="s">
        <v>496</v>
      </c>
      <c r="D7" s="161" t="s">
        <v>838</v>
      </c>
      <c r="E7" s="161" t="s">
        <v>838</v>
      </c>
      <c r="F7" s="161" t="s">
        <v>215</v>
      </c>
      <c r="G7" s="160" t="s">
        <v>839</v>
      </c>
      <c r="H7" s="162" t="s">
        <v>840</v>
      </c>
      <c r="I7" s="161" t="s">
        <v>832</v>
      </c>
      <c r="J7" s="163" t="s">
        <v>841</v>
      </c>
      <c r="K7" s="163"/>
      <c r="L7" s="161"/>
      <c r="M7" s="160"/>
      <c r="N7" s="164">
        <v>39387</v>
      </c>
      <c r="O7" s="165"/>
      <c r="P7" s="159"/>
      <c r="Q7" s="159"/>
      <c r="R7" s="159"/>
      <c r="S7" s="159"/>
      <c r="T7" s="165">
        <v>2114882.66</v>
      </c>
      <c r="U7" s="159"/>
      <c r="V7" s="159" t="s">
        <v>834</v>
      </c>
      <c r="W7" s="159"/>
      <c r="AA7" s="145" t="s">
        <v>819</v>
      </c>
      <c r="AB7" s="146" t="s">
        <v>687</v>
      </c>
      <c r="AC7" s="147" t="e">
        <f t="shared" si="0"/>
        <v>#N/A</v>
      </c>
      <c r="AD7" s="157" t="s">
        <v>830</v>
      </c>
    </row>
    <row r="8" spans="1:32" s="144" customFormat="1" ht="12.75" customHeight="1">
      <c r="A8" s="133" t="s">
        <v>495</v>
      </c>
      <c r="B8" s="143"/>
      <c r="C8" s="136" t="s">
        <v>536</v>
      </c>
      <c r="D8" s="134">
        <v>343</v>
      </c>
      <c r="E8" s="134">
        <v>10440</v>
      </c>
      <c r="F8" s="134" t="s">
        <v>185</v>
      </c>
      <c r="G8" s="136" t="s">
        <v>842</v>
      </c>
      <c r="H8" s="143" t="s">
        <v>843</v>
      </c>
      <c r="I8" s="134" t="s">
        <v>844</v>
      </c>
      <c r="J8" s="167" t="s">
        <v>845</v>
      </c>
      <c r="K8" s="168"/>
      <c r="L8" s="134" t="s">
        <v>846</v>
      </c>
      <c r="M8" s="136">
        <v>28884</v>
      </c>
      <c r="N8" s="169">
        <v>40330</v>
      </c>
      <c r="O8" s="170">
        <v>89000</v>
      </c>
      <c r="P8" s="142">
        <v>45682</v>
      </c>
      <c r="Q8" s="142">
        <v>45682.07</v>
      </c>
      <c r="R8" s="142"/>
      <c r="S8" s="142"/>
      <c r="T8" s="142"/>
      <c r="U8" s="143" t="s">
        <v>847</v>
      </c>
      <c r="V8" s="143" t="s">
        <v>848</v>
      </c>
      <c r="W8" s="143" t="s">
        <v>848</v>
      </c>
      <c r="AA8" s="145" t="s">
        <v>849</v>
      </c>
      <c r="AB8" s="146" t="s">
        <v>687</v>
      </c>
      <c r="AC8" s="147" t="e">
        <f t="shared" si="0"/>
        <v>#N/A</v>
      </c>
      <c r="AD8" s="157" t="s">
        <v>830</v>
      </c>
    </row>
    <row r="9" spans="1:32" ht="12.75" customHeight="1">
      <c r="A9" s="148" t="s">
        <v>495</v>
      </c>
      <c r="B9" s="149"/>
      <c r="C9" s="150" t="s">
        <v>496</v>
      </c>
      <c r="D9" s="149">
        <v>42</v>
      </c>
      <c r="E9" s="149">
        <v>10046</v>
      </c>
      <c r="F9" s="149" t="s">
        <v>348</v>
      </c>
      <c r="G9" s="151" t="s">
        <v>347</v>
      </c>
      <c r="H9" s="151" t="s">
        <v>505</v>
      </c>
      <c r="I9" s="149" t="s">
        <v>502</v>
      </c>
      <c r="J9" s="138" t="s">
        <v>82</v>
      </c>
      <c r="K9" s="138"/>
      <c r="L9" s="152" t="s">
        <v>82</v>
      </c>
      <c r="M9" s="153"/>
      <c r="N9" s="154"/>
      <c r="O9" s="155"/>
      <c r="P9" s="155"/>
      <c r="Q9" s="155"/>
      <c r="R9" s="155"/>
      <c r="S9" s="155"/>
      <c r="T9" s="155"/>
      <c r="U9" s="156" t="s">
        <v>503</v>
      </c>
      <c r="V9" s="156"/>
      <c r="W9" s="156"/>
      <c r="AA9" s="145" t="s">
        <v>563</v>
      </c>
      <c r="AB9" s="146" t="s">
        <v>687</v>
      </c>
      <c r="AC9" s="147" t="str">
        <f t="shared" si="0"/>
        <v>TP2004031</v>
      </c>
    </row>
    <row r="10" spans="1:32" s="144" customFormat="1" ht="12.75" customHeight="1">
      <c r="A10" s="133" t="s">
        <v>495</v>
      </c>
      <c r="B10" s="143"/>
      <c r="C10" s="135" t="s">
        <v>516</v>
      </c>
      <c r="D10" s="134">
        <v>346</v>
      </c>
      <c r="E10" s="134">
        <v>10443</v>
      </c>
      <c r="F10" s="134" t="s">
        <v>189</v>
      </c>
      <c r="G10" s="136" t="s">
        <v>850</v>
      </c>
      <c r="H10" s="143" t="s">
        <v>851</v>
      </c>
      <c r="I10" s="134" t="s">
        <v>844</v>
      </c>
      <c r="J10" s="167" t="s">
        <v>845</v>
      </c>
      <c r="K10" s="168"/>
      <c r="L10" s="139" t="s">
        <v>852</v>
      </c>
      <c r="M10" s="136">
        <v>30007</v>
      </c>
      <c r="N10" s="169">
        <v>40330</v>
      </c>
      <c r="O10" s="142">
        <v>185000</v>
      </c>
      <c r="P10" s="142">
        <v>66001</v>
      </c>
      <c r="Q10" s="142">
        <v>66001.08</v>
      </c>
      <c r="R10" s="142"/>
      <c r="S10" s="142"/>
      <c r="T10" s="142"/>
      <c r="U10" s="143" t="s">
        <v>847</v>
      </c>
      <c r="V10" s="143" t="s">
        <v>848</v>
      </c>
      <c r="W10" s="143" t="s">
        <v>848</v>
      </c>
      <c r="AA10" s="145" t="s">
        <v>539</v>
      </c>
      <c r="AB10" s="146" t="s">
        <v>687</v>
      </c>
      <c r="AC10" s="147" t="str">
        <f t="shared" si="0"/>
        <v>TP2008126</v>
      </c>
    </row>
    <row r="11" spans="1:32" ht="12.75" customHeight="1">
      <c r="A11" s="148" t="s">
        <v>495</v>
      </c>
      <c r="B11" s="149"/>
      <c r="C11" s="150" t="s">
        <v>496</v>
      </c>
      <c r="D11" s="149">
        <v>43</v>
      </c>
      <c r="E11" s="149">
        <v>10047</v>
      </c>
      <c r="F11" s="149" t="s">
        <v>346</v>
      </c>
      <c r="G11" s="151" t="s">
        <v>506</v>
      </c>
      <c r="H11" s="151" t="s">
        <v>507</v>
      </c>
      <c r="I11" s="149" t="s">
        <v>502</v>
      </c>
      <c r="J11" s="138" t="s">
        <v>82</v>
      </c>
      <c r="K11" s="138"/>
      <c r="L11" s="152" t="s">
        <v>82</v>
      </c>
      <c r="M11" s="153"/>
      <c r="N11" s="154"/>
      <c r="O11" s="155"/>
      <c r="P11" s="155"/>
      <c r="Q11" s="155"/>
      <c r="R11" s="155"/>
      <c r="S11" s="155"/>
      <c r="T11" s="155"/>
      <c r="U11" s="156" t="s">
        <v>503</v>
      </c>
      <c r="V11" s="156"/>
      <c r="W11" s="156"/>
      <c r="AA11" s="171" t="s">
        <v>853</v>
      </c>
      <c r="AB11" s="172" t="s">
        <v>687</v>
      </c>
      <c r="AC11" s="173" t="e">
        <f t="shared" si="0"/>
        <v>#N/A</v>
      </c>
      <c r="AD11" s="173" t="s">
        <v>854</v>
      </c>
      <c r="AE11" s="173"/>
      <c r="AF11" s="173"/>
    </row>
    <row r="12" spans="1:32" ht="12.75" customHeight="1">
      <c r="A12" s="158" t="s">
        <v>495</v>
      </c>
      <c r="B12" s="159"/>
      <c r="C12" s="160" t="s">
        <v>496</v>
      </c>
      <c r="D12" s="161">
        <v>45</v>
      </c>
      <c r="E12" s="161">
        <v>10049</v>
      </c>
      <c r="F12" s="161" t="s">
        <v>211</v>
      </c>
      <c r="G12" s="160" t="s">
        <v>212</v>
      </c>
      <c r="H12" s="162" t="s">
        <v>210</v>
      </c>
      <c r="I12" s="161" t="s">
        <v>855</v>
      </c>
      <c r="J12" s="163" t="s">
        <v>856</v>
      </c>
      <c r="K12" s="163"/>
      <c r="L12" s="161" t="s">
        <v>857</v>
      </c>
      <c r="M12" s="160">
        <v>23274</v>
      </c>
      <c r="N12" s="164">
        <v>39234</v>
      </c>
      <c r="O12" s="165">
        <v>4000000</v>
      </c>
      <c r="P12" s="159"/>
      <c r="Q12" s="159"/>
      <c r="R12" s="159"/>
      <c r="S12" s="159"/>
      <c r="T12" s="165">
        <v>2658451.58</v>
      </c>
      <c r="U12" s="159"/>
      <c r="V12" s="159" t="s">
        <v>858</v>
      </c>
      <c r="W12" s="159"/>
      <c r="AA12" s="145" t="s">
        <v>691</v>
      </c>
      <c r="AB12" s="146" t="s">
        <v>828</v>
      </c>
      <c r="AC12" s="147" t="str">
        <f t="shared" si="0"/>
        <v>TP2009089</v>
      </c>
    </row>
    <row r="13" spans="1:32" ht="12.75" customHeight="1">
      <c r="A13" s="174" t="s">
        <v>495</v>
      </c>
      <c r="B13" s="175"/>
      <c r="C13" s="176" t="s">
        <v>536</v>
      </c>
      <c r="D13" s="177">
        <v>113</v>
      </c>
      <c r="E13" s="177">
        <v>10786</v>
      </c>
      <c r="F13" s="178" t="s">
        <v>362</v>
      </c>
      <c r="G13" s="176" t="s">
        <v>859</v>
      </c>
      <c r="H13" s="175" t="s">
        <v>860</v>
      </c>
      <c r="I13" s="179" t="s">
        <v>569</v>
      </c>
      <c r="J13" s="180" t="s">
        <v>861</v>
      </c>
      <c r="K13" s="180"/>
      <c r="L13" s="181"/>
      <c r="M13" s="176"/>
      <c r="N13" s="179">
        <v>40725</v>
      </c>
      <c r="O13" s="182">
        <v>11988300</v>
      </c>
      <c r="P13" s="182">
        <v>0</v>
      </c>
      <c r="Q13" s="182">
        <v>4152035.47</v>
      </c>
      <c r="R13" s="182">
        <v>4130431.24</v>
      </c>
      <c r="S13" s="182">
        <f t="shared" ref="S13:T16" si="1">R13</f>
        <v>4130431.24</v>
      </c>
      <c r="T13" s="182">
        <f t="shared" si="1"/>
        <v>4130431.24</v>
      </c>
      <c r="U13" s="175"/>
      <c r="V13" s="175" t="s">
        <v>848</v>
      </c>
      <c r="W13" s="175" t="s">
        <v>862</v>
      </c>
      <c r="AA13" s="145" t="s">
        <v>703</v>
      </c>
      <c r="AB13" s="146" t="s">
        <v>687</v>
      </c>
      <c r="AC13" s="147" t="str">
        <f t="shared" si="0"/>
        <v>TP2009104</v>
      </c>
      <c r="AD13" s="157">
        <v>2016</v>
      </c>
    </row>
    <row r="14" spans="1:32" ht="12.75" customHeight="1">
      <c r="A14" s="174" t="s">
        <v>495</v>
      </c>
      <c r="B14" s="175"/>
      <c r="C14" s="176" t="s">
        <v>536</v>
      </c>
      <c r="D14" s="177">
        <v>113</v>
      </c>
      <c r="E14" s="177">
        <v>10786</v>
      </c>
      <c r="F14" s="178" t="s">
        <v>362</v>
      </c>
      <c r="G14" s="176" t="s">
        <v>859</v>
      </c>
      <c r="H14" s="175" t="s">
        <v>860</v>
      </c>
      <c r="I14" s="179" t="s">
        <v>569</v>
      </c>
      <c r="J14" s="180" t="s">
        <v>863</v>
      </c>
      <c r="K14" s="180"/>
      <c r="L14" s="181"/>
      <c r="M14" s="176"/>
      <c r="N14" s="179">
        <v>40725</v>
      </c>
      <c r="O14" s="182"/>
      <c r="P14" s="182">
        <v>0</v>
      </c>
      <c r="Q14" s="182">
        <v>2137076.4900000002</v>
      </c>
      <c r="R14" s="182">
        <v>2125976.8199999998</v>
      </c>
      <c r="S14" s="182">
        <f t="shared" si="1"/>
        <v>2125976.8199999998</v>
      </c>
      <c r="T14" s="182">
        <f t="shared" si="1"/>
        <v>2125976.8199999998</v>
      </c>
      <c r="U14" s="175" t="s">
        <v>864</v>
      </c>
      <c r="V14" s="175" t="s">
        <v>848</v>
      </c>
      <c r="W14" s="175" t="s">
        <v>862</v>
      </c>
      <c r="AA14" s="171" t="s">
        <v>865</v>
      </c>
      <c r="AB14" s="172" t="s">
        <v>687</v>
      </c>
      <c r="AC14" s="173" t="e">
        <f t="shared" si="0"/>
        <v>#N/A</v>
      </c>
      <c r="AD14" s="157" t="s">
        <v>866</v>
      </c>
    </row>
    <row r="15" spans="1:32" ht="12.75" customHeight="1">
      <c r="A15" s="174" t="s">
        <v>495</v>
      </c>
      <c r="B15" s="175"/>
      <c r="C15" s="176" t="s">
        <v>536</v>
      </c>
      <c r="D15" s="177">
        <v>113</v>
      </c>
      <c r="E15" s="177">
        <v>10786</v>
      </c>
      <c r="F15" s="178" t="s">
        <v>362</v>
      </c>
      <c r="G15" s="176" t="s">
        <v>859</v>
      </c>
      <c r="H15" s="175" t="s">
        <v>860</v>
      </c>
      <c r="I15" s="179" t="s">
        <v>569</v>
      </c>
      <c r="J15" s="180" t="s">
        <v>867</v>
      </c>
      <c r="K15" s="180"/>
      <c r="L15" s="181"/>
      <c r="M15" s="176"/>
      <c r="N15" s="179">
        <v>40257</v>
      </c>
      <c r="O15" s="182">
        <v>1186000</v>
      </c>
      <c r="P15" s="182">
        <v>782200.80999999982</v>
      </c>
      <c r="Q15" s="182">
        <v>782412.2</v>
      </c>
      <c r="R15" s="182">
        <v>782412.2</v>
      </c>
      <c r="S15" s="182">
        <f t="shared" si="1"/>
        <v>782412.2</v>
      </c>
      <c r="T15" s="182">
        <f t="shared" si="1"/>
        <v>782412.2</v>
      </c>
      <c r="U15" s="175"/>
      <c r="V15" s="175" t="s">
        <v>848</v>
      </c>
      <c r="W15" s="175" t="s">
        <v>862</v>
      </c>
      <c r="AA15" s="145" t="s">
        <v>707</v>
      </c>
      <c r="AB15" s="146" t="s">
        <v>687</v>
      </c>
      <c r="AC15" s="147" t="str">
        <f t="shared" si="0"/>
        <v>TP2010067</v>
      </c>
      <c r="AD15" s="157">
        <v>2016</v>
      </c>
    </row>
    <row r="16" spans="1:32" ht="12.75" customHeight="1">
      <c r="A16" s="174" t="s">
        <v>495</v>
      </c>
      <c r="B16" s="175"/>
      <c r="C16" s="176" t="s">
        <v>536</v>
      </c>
      <c r="D16" s="177">
        <v>113</v>
      </c>
      <c r="E16" s="177">
        <v>10786</v>
      </c>
      <c r="F16" s="178" t="s">
        <v>362</v>
      </c>
      <c r="G16" s="176" t="s">
        <v>859</v>
      </c>
      <c r="H16" s="175" t="s">
        <v>860</v>
      </c>
      <c r="I16" s="179" t="s">
        <v>569</v>
      </c>
      <c r="J16" s="180" t="s">
        <v>868</v>
      </c>
      <c r="K16" s="180"/>
      <c r="L16" s="181"/>
      <c r="M16" s="176"/>
      <c r="N16" s="179"/>
      <c r="O16" s="182"/>
      <c r="P16" s="182">
        <v>404862.83999999997</v>
      </c>
      <c r="Q16" s="182">
        <v>404971.45</v>
      </c>
      <c r="R16" s="182">
        <v>404971.45</v>
      </c>
      <c r="S16" s="182">
        <f t="shared" si="1"/>
        <v>404971.45</v>
      </c>
      <c r="T16" s="182">
        <f t="shared" si="1"/>
        <v>404971.45</v>
      </c>
      <c r="U16" s="175" t="s">
        <v>869</v>
      </c>
      <c r="V16" s="175" t="s">
        <v>848</v>
      </c>
      <c r="W16" s="175" t="s">
        <v>862</v>
      </c>
      <c r="AA16" s="171" t="s">
        <v>870</v>
      </c>
      <c r="AB16" s="172" t="s">
        <v>687</v>
      </c>
      <c r="AC16" s="173" t="e">
        <f t="shared" si="0"/>
        <v>#N/A</v>
      </c>
      <c r="AD16" s="157" t="s">
        <v>871</v>
      </c>
    </row>
    <row r="17" spans="1:30" ht="12.75" customHeight="1">
      <c r="A17" s="158" t="s">
        <v>495</v>
      </c>
      <c r="B17" s="159"/>
      <c r="C17" s="160" t="s">
        <v>496</v>
      </c>
      <c r="D17" s="161">
        <v>117</v>
      </c>
      <c r="E17" s="161">
        <v>10147</v>
      </c>
      <c r="F17" s="161" t="s">
        <v>207</v>
      </c>
      <c r="G17" s="160" t="s">
        <v>209</v>
      </c>
      <c r="H17" s="162" t="s">
        <v>206</v>
      </c>
      <c r="I17" s="161" t="s">
        <v>508</v>
      </c>
      <c r="J17" s="163" t="s">
        <v>509</v>
      </c>
      <c r="K17" s="163"/>
      <c r="L17" s="161"/>
      <c r="M17" s="160"/>
      <c r="N17" s="164">
        <v>39583</v>
      </c>
      <c r="O17" s="165">
        <v>14405000</v>
      </c>
      <c r="P17" s="159"/>
      <c r="Q17" s="159"/>
      <c r="R17" s="159"/>
      <c r="S17" s="165"/>
      <c r="T17" s="165">
        <v>16318844</v>
      </c>
      <c r="U17" s="159"/>
      <c r="V17" s="159"/>
      <c r="W17" s="159"/>
      <c r="AA17" s="145" t="s">
        <v>713</v>
      </c>
      <c r="AB17" s="146" t="s">
        <v>687</v>
      </c>
      <c r="AC17" s="147" t="str">
        <f t="shared" si="0"/>
        <v>TP2010100</v>
      </c>
      <c r="AD17" s="157">
        <v>2018</v>
      </c>
    </row>
    <row r="18" spans="1:30" ht="12.75" customHeight="1">
      <c r="A18" s="148" t="s">
        <v>510</v>
      </c>
      <c r="B18" s="149"/>
      <c r="C18" s="150" t="s">
        <v>511</v>
      </c>
      <c r="D18" s="149">
        <v>119</v>
      </c>
      <c r="E18" s="149">
        <v>10149</v>
      </c>
      <c r="F18" s="149" t="s">
        <v>82</v>
      </c>
      <c r="G18" s="151" t="s">
        <v>512</v>
      </c>
      <c r="H18" s="151" t="s">
        <v>513</v>
      </c>
      <c r="I18" s="149" t="s">
        <v>82</v>
      </c>
      <c r="J18" s="138" t="s">
        <v>82</v>
      </c>
      <c r="K18" s="138"/>
      <c r="L18" s="152" t="s">
        <v>82</v>
      </c>
      <c r="M18" s="153"/>
      <c r="N18" s="154"/>
      <c r="O18" s="155"/>
      <c r="P18" s="155"/>
      <c r="Q18" s="155"/>
      <c r="R18" s="155"/>
      <c r="S18" s="155"/>
      <c r="T18" s="155"/>
      <c r="U18" s="156" t="s">
        <v>514</v>
      </c>
      <c r="V18" s="156"/>
      <c r="W18" s="156"/>
      <c r="AA18" s="145" t="s">
        <v>872</v>
      </c>
      <c r="AB18" s="146" t="s">
        <v>687</v>
      </c>
      <c r="AC18" s="147" t="str">
        <f t="shared" si="0"/>
        <v>TP2010102</v>
      </c>
    </row>
    <row r="19" spans="1:30" ht="12.75" customHeight="1">
      <c r="A19" s="158" t="s">
        <v>495</v>
      </c>
      <c r="B19" s="159"/>
      <c r="C19" s="160" t="s">
        <v>522</v>
      </c>
      <c r="D19" s="161">
        <v>221</v>
      </c>
      <c r="E19" s="161">
        <v>10280</v>
      </c>
      <c r="F19" s="161" t="s">
        <v>204</v>
      </c>
      <c r="G19" s="160" t="s">
        <v>205</v>
      </c>
      <c r="H19" s="162" t="s">
        <v>203</v>
      </c>
      <c r="I19" s="161" t="s">
        <v>627</v>
      </c>
      <c r="J19" s="163" t="s">
        <v>873</v>
      </c>
      <c r="K19" s="163"/>
      <c r="L19" s="161">
        <v>41126810</v>
      </c>
      <c r="M19" s="160">
        <v>27957</v>
      </c>
      <c r="N19" s="164">
        <v>39903</v>
      </c>
      <c r="O19" s="165">
        <v>100000</v>
      </c>
      <c r="P19" s="159"/>
      <c r="Q19" s="159"/>
      <c r="R19" s="159"/>
      <c r="S19" s="165"/>
      <c r="T19" s="165">
        <v>787879.55</v>
      </c>
      <c r="U19" s="159"/>
      <c r="V19" s="159" t="s">
        <v>874</v>
      </c>
      <c r="W19" s="159"/>
      <c r="AA19" s="145" t="s">
        <v>589</v>
      </c>
      <c r="AB19" s="146" t="s">
        <v>687</v>
      </c>
      <c r="AC19" s="147" t="str">
        <f t="shared" si="0"/>
        <v>TP2010103</v>
      </c>
    </row>
    <row r="20" spans="1:30" ht="12.75" customHeight="1">
      <c r="A20" s="174" t="s">
        <v>875</v>
      </c>
      <c r="B20" s="177"/>
      <c r="C20" s="183" t="s">
        <v>524</v>
      </c>
      <c r="D20" s="177">
        <v>480</v>
      </c>
      <c r="E20" s="177">
        <v>10617</v>
      </c>
      <c r="F20" s="177" t="s">
        <v>410</v>
      </c>
      <c r="G20" s="176" t="s">
        <v>876</v>
      </c>
      <c r="H20" s="176" t="s">
        <v>876</v>
      </c>
      <c r="I20" s="177" t="s">
        <v>877</v>
      </c>
      <c r="J20" s="180" t="s">
        <v>878</v>
      </c>
      <c r="K20" s="180"/>
      <c r="L20" s="181"/>
      <c r="M20" s="184"/>
      <c r="N20" s="179">
        <v>40513</v>
      </c>
      <c r="O20" s="182">
        <v>769700</v>
      </c>
      <c r="P20" s="185">
        <v>634790</v>
      </c>
      <c r="Q20" s="186">
        <v>706495.57</v>
      </c>
      <c r="R20" s="187">
        <v>723818.11</v>
      </c>
      <c r="S20" s="187"/>
      <c r="T20" s="187"/>
      <c r="U20" s="175"/>
      <c r="V20" s="175" t="s">
        <v>848</v>
      </c>
      <c r="W20" s="175" t="s">
        <v>862</v>
      </c>
      <c r="AA20" s="145" t="s">
        <v>717</v>
      </c>
      <c r="AB20" s="146" t="s">
        <v>687</v>
      </c>
      <c r="AC20" s="147" t="str">
        <f t="shared" si="0"/>
        <v>TP2010104</v>
      </c>
      <c r="AD20" s="157" t="s">
        <v>879</v>
      </c>
    </row>
    <row r="21" spans="1:30" ht="12.75" customHeight="1">
      <c r="A21" s="174" t="s">
        <v>594</v>
      </c>
      <c r="B21" s="175"/>
      <c r="C21" s="176" t="s">
        <v>880</v>
      </c>
      <c r="D21" s="177">
        <v>937</v>
      </c>
      <c r="E21" s="177">
        <v>11237</v>
      </c>
      <c r="F21" s="177" t="s">
        <v>409</v>
      </c>
      <c r="G21" s="176" t="s">
        <v>881</v>
      </c>
      <c r="H21" s="175" t="s">
        <v>882</v>
      </c>
      <c r="I21" s="177" t="s">
        <v>883</v>
      </c>
      <c r="J21" s="188" t="s">
        <v>884</v>
      </c>
      <c r="K21" s="188"/>
      <c r="L21" s="177"/>
      <c r="M21" s="176"/>
      <c r="N21" s="179">
        <v>40817</v>
      </c>
      <c r="O21" s="182">
        <v>956000</v>
      </c>
      <c r="P21" s="182">
        <v>0</v>
      </c>
      <c r="Q21" s="182">
        <v>614691.11</v>
      </c>
      <c r="R21" s="182">
        <v>614752.9</v>
      </c>
      <c r="S21" s="182"/>
      <c r="T21" s="182"/>
      <c r="U21" s="175"/>
      <c r="V21" s="175" t="s">
        <v>848</v>
      </c>
      <c r="W21" s="175" t="s">
        <v>862</v>
      </c>
      <c r="AA21" s="145" t="s">
        <v>885</v>
      </c>
      <c r="AB21" s="146" t="s">
        <v>687</v>
      </c>
      <c r="AC21" s="147" t="e">
        <f t="shared" si="0"/>
        <v>#N/A</v>
      </c>
      <c r="AD21" s="157" t="s">
        <v>886</v>
      </c>
    </row>
    <row r="22" spans="1:30" ht="12.75" customHeight="1">
      <c r="A22" s="174" t="s">
        <v>594</v>
      </c>
      <c r="B22" s="175"/>
      <c r="C22" s="176" t="s">
        <v>887</v>
      </c>
      <c r="D22" s="177">
        <v>902</v>
      </c>
      <c r="E22" s="177">
        <v>11199</v>
      </c>
      <c r="F22" s="177" t="s">
        <v>888</v>
      </c>
      <c r="G22" s="176" t="s">
        <v>889</v>
      </c>
      <c r="H22" s="175" t="s">
        <v>890</v>
      </c>
      <c r="I22" s="177" t="s">
        <v>891</v>
      </c>
      <c r="J22" s="188" t="s">
        <v>892</v>
      </c>
      <c r="K22" s="188"/>
      <c r="L22" s="177" t="s">
        <v>600</v>
      </c>
      <c r="M22" s="176" t="s">
        <v>893</v>
      </c>
      <c r="N22" s="179">
        <v>40878</v>
      </c>
      <c r="O22" s="182">
        <v>4966000</v>
      </c>
      <c r="P22" s="182">
        <v>0</v>
      </c>
      <c r="Q22" s="182">
        <v>3017791.4</v>
      </c>
      <c r="R22" s="182">
        <v>3017791.4000000004</v>
      </c>
      <c r="S22" s="182"/>
      <c r="T22" s="182"/>
      <c r="U22" s="175"/>
      <c r="V22" s="175" t="s">
        <v>848</v>
      </c>
      <c r="W22" s="175" t="s">
        <v>862</v>
      </c>
      <c r="AA22" s="145" t="s">
        <v>724</v>
      </c>
      <c r="AB22" s="146" t="s">
        <v>687</v>
      </c>
      <c r="AC22" s="147" t="str">
        <f t="shared" si="0"/>
        <v>TP2011022</v>
      </c>
      <c r="AD22" s="157">
        <v>2016</v>
      </c>
    </row>
    <row r="23" spans="1:30" ht="12.75" customHeight="1">
      <c r="A23" s="174" t="s">
        <v>510</v>
      </c>
      <c r="B23" s="175"/>
      <c r="C23" s="176" t="s">
        <v>887</v>
      </c>
      <c r="D23" s="177">
        <v>902</v>
      </c>
      <c r="E23" s="177">
        <v>11199</v>
      </c>
      <c r="F23" s="177" t="s">
        <v>888</v>
      </c>
      <c r="G23" s="176" t="s">
        <v>889</v>
      </c>
      <c r="H23" s="175" t="s">
        <v>890</v>
      </c>
      <c r="I23" s="177" t="s">
        <v>891</v>
      </c>
      <c r="J23" s="180" t="s">
        <v>894</v>
      </c>
      <c r="K23" s="180"/>
      <c r="L23" s="181" t="s">
        <v>510</v>
      </c>
      <c r="M23" s="176">
        <v>32497</v>
      </c>
      <c r="N23" s="179">
        <v>40878</v>
      </c>
      <c r="O23" s="182">
        <v>363600</v>
      </c>
      <c r="P23" s="182">
        <v>0</v>
      </c>
      <c r="Q23" s="182">
        <v>0</v>
      </c>
      <c r="R23" s="182">
        <v>0</v>
      </c>
      <c r="S23" s="182"/>
      <c r="T23" s="182"/>
      <c r="U23" s="175"/>
      <c r="V23" s="175" t="s">
        <v>848</v>
      </c>
      <c r="W23" s="175" t="s">
        <v>862</v>
      </c>
      <c r="AA23" s="145" t="s">
        <v>612</v>
      </c>
      <c r="AB23" s="146" t="s">
        <v>687</v>
      </c>
      <c r="AC23" s="147" t="str">
        <f t="shared" si="0"/>
        <v>TP2011023</v>
      </c>
      <c r="AD23" s="157">
        <v>2015</v>
      </c>
    </row>
    <row r="24" spans="1:30" ht="12.75" customHeight="1">
      <c r="A24" s="174" t="s">
        <v>510</v>
      </c>
      <c r="B24" s="175"/>
      <c r="C24" s="176" t="s">
        <v>887</v>
      </c>
      <c r="D24" s="177">
        <v>911</v>
      </c>
      <c r="E24" s="177">
        <v>11208</v>
      </c>
      <c r="F24" s="177" t="s">
        <v>888</v>
      </c>
      <c r="G24" s="176" t="s">
        <v>895</v>
      </c>
      <c r="H24" s="175" t="s">
        <v>896</v>
      </c>
      <c r="I24" s="177" t="s">
        <v>891</v>
      </c>
      <c r="J24" s="180" t="s">
        <v>894</v>
      </c>
      <c r="K24" s="180"/>
      <c r="L24" s="181" t="s">
        <v>510</v>
      </c>
      <c r="M24" s="176">
        <v>32275</v>
      </c>
      <c r="N24" s="179">
        <v>40878</v>
      </c>
      <c r="O24" s="182">
        <v>816900</v>
      </c>
      <c r="P24" s="182">
        <v>0</v>
      </c>
      <c r="Q24" s="182">
        <v>413121.76</v>
      </c>
      <c r="R24" s="182">
        <v>413121.76</v>
      </c>
      <c r="S24" s="182"/>
      <c r="T24" s="182"/>
      <c r="U24" s="175"/>
      <c r="V24" s="175" t="s">
        <v>848</v>
      </c>
      <c r="W24" s="175" t="s">
        <v>862</v>
      </c>
      <c r="AA24" s="145" t="s">
        <v>729</v>
      </c>
      <c r="AB24" s="146" t="s">
        <v>828</v>
      </c>
      <c r="AC24" s="147" t="str">
        <f t="shared" si="0"/>
        <v>TP2011033</v>
      </c>
      <c r="AD24" s="157">
        <v>2016</v>
      </c>
    </row>
    <row r="25" spans="1:30" ht="12.75" customHeight="1">
      <c r="A25" s="174" t="s">
        <v>594</v>
      </c>
      <c r="B25" s="175"/>
      <c r="C25" s="176" t="s">
        <v>897</v>
      </c>
      <c r="D25" s="177" t="s">
        <v>898</v>
      </c>
      <c r="E25" s="177" t="s">
        <v>899</v>
      </c>
      <c r="F25" s="177" t="s">
        <v>888</v>
      </c>
      <c r="G25" s="176" t="s">
        <v>900</v>
      </c>
      <c r="H25" s="175" t="s">
        <v>901</v>
      </c>
      <c r="I25" s="177" t="s">
        <v>891</v>
      </c>
      <c r="J25" s="188" t="s">
        <v>902</v>
      </c>
      <c r="K25" s="188"/>
      <c r="L25" s="177" t="s">
        <v>600</v>
      </c>
      <c r="M25" s="176" t="s">
        <v>903</v>
      </c>
      <c r="N25" s="179">
        <v>40695</v>
      </c>
      <c r="O25" s="182">
        <v>16546600</v>
      </c>
      <c r="P25" s="182">
        <v>0</v>
      </c>
      <c r="Q25" s="182">
        <v>8772232.9400000013</v>
      </c>
      <c r="R25" s="182">
        <v>8724216.2400000002</v>
      </c>
      <c r="S25" s="182"/>
      <c r="T25" s="182"/>
      <c r="U25" s="175"/>
      <c r="V25" s="175" t="s">
        <v>848</v>
      </c>
      <c r="W25" s="175" t="s">
        <v>862</v>
      </c>
      <c r="AA25" s="145" t="s">
        <v>736</v>
      </c>
      <c r="AB25" s="146" t="s">
        <v>687</v>
      </c>
      <c r="AC25" s="147" t="str">
        <f t="shared" si="0"/>
        <v>TP2011147</v>
      </c>
      <c r="AD25" s="157">
        <v>2017</v>
      </c>
    </row>
    <row r="26" spans="1:30" ht="12.75" customHeight="1">
      <c r="A26" s="174" t="s">
        <v>510</v>
      </c>
      <c r="B26" s="175"/>
      <c r="C26" s="176" t="s">
        <v>897</v>
      </c>
      <c r="D26" s="177" t="s">
        <v>898</v>
      </c>
      <c r="E26" s="177" t="s">
        <v>899</v>
      </c>
      <c r="F26" s="177" t="s">
        <v>888</v>
      </c>
      <c r="G26" s="176" t="s">
        <v>900</v>
      </c>
      <c r="H26" s="175" t="s">
        <v>904</v>
      </c>
      <c r="I26" s="177" t="s">
        <v>891</v>
      </c>
      <c r="J26" s="180" t="s">
        <v>894</v>
      </c>
      <c r="K26" s="180"/>
      <c r="L26" s="181" t="s">
        <v>510</v>
      </c>
      <c r="M26" s="189">
        <v>32496</v>
      </c>
      <c r="N26" s="179">
        <v>40695</v>
      </c>
      <c r="O26" s="175"/>
      <c r="P26" s="182">
        <v>0</v>
      </c>
      <c r="Q26" s="182">
        <v>0</v>
      </c>
      <c r="R26" s="182">
        <v>0</v>
      </c>
      <c r="S26" s="182"/>
      <c r="T26" s="182"/>
      <c r="U26" s="175"/>
      <c r="V26" s="175" t="s">
        <v>848</v>
      </c>
      <c r="W26" s="175" t="s">
        <v>862</v>
      </c>
      <c r="AA26" s="145" t="s">
        <v>740</v>
      </c>
      <c r="AB26" s="146" t="s">
        <v>687</v>
      </c>
      <c r="AC26" s="147" t="str">
        <f t="shared" si="0"/>
        <v>TP2012144</v>
      </c>
      <c r="AD26" s="157">
        <v>2016</v>
      </c>
    </row>
    <row r="27" spans="1:30" ht="12.75" customHeight="1">
      <c r="A27" s="174" t="s">
        <v>510</v>
      </c>
      <c r="B27" s="175"/>
      <c r="C27" s="176" t="s">
        <v>897</v>
      </c>
      <c r="D27" s="177" t="s">
        <v>898</v>
      </c>
      <c r="E27" s="177" t="s">
        <v>899</v>
      </c>
      <c r="F27" s="177" t="s">
        <v>888</v>
      </c>
      <c r="G27" s="176" t="s">
        <v>900</v>
      </c>
      <c r="H27" s="175" t="s">
        <v>904</v>
      </c>
      <c r="I27" s="177" t="s">
        <v>891</v>
      </c>
      <c r="J27" s="180" t="s">
        <v>905</v>
      </c>
      <c r="K27" s="180"/>
      <c r="L27" s="181" t="s">
        <v>510</v>
      </c>
      <c r="M27" s="176" t="s">
        <v>906</v>
      </c>
      <c r="N27" s="179">
        <v>40695</v>
      </c>
      <c r="O27" s="182">
        <v>1598700</v>
      </c>
      <c r="P27" s="182">
        <v>0</v>
      </c>
      <c r="Q27" s="182">
        <v>1023614.83</v>
      </c>
      <c r="R27" s="182">
        <v>1080600.8499999999</v>
      </c>
      <c r="S27" s="182"/>
      <c r="T27" s="182"/>
      <c r="U27" s="175"/>
      <c r="V27" s="175" t="s">
        <v>848</v>
      </c>
      <c r="W27" s="175" t="s">
        <v>862</v>
      </c>
      <c r="AA27" s="145" t="s">
        <v>747</v>
      </c>
      <c r="AB27" s="146" t="s">
        <v>687</v>
      </c>
      <c r="AC27" s="147" t="str">
        <f t="shared" si="0"/>
        <v>TP2012145</v>
      </c>
      <c r="AD27" s="157">
        <v>2016</v>
      </c>
    </row>
    <row r="28" spans="1:30" ht="12.75" customHeight="1">
      <c r="A28" s="174" t="s">
        <v>510</v>
      </c>
      <c r="B28" s="175"/>
      <c r="C28" s="176" t="s">
        <v>516</v>
      </c>
      <c r="D28" s="177">
        <v>288</v>
      </c>
      <c r="E28" s="177">
        <v>10374</v>
      </c>
      <c r="F28" s="177" t="s">
        <v>408</v>
      </c>
      <c r="G28" s="176" t="s">
        <v>517</v>
      </c>
      <c r="H28" s="175" t="s">
        <v>518</v>
      </c>
      <c r="I28" s="177" t="s">
        <v>519</v>
      </c>
      <c r="J28" s="180" t="s">
        <v>907</v>
      </c>
      <c r="K28" s="180"/>
      <c r="L28" s="181"/>
      <c r="M28" s="176">
        <v>26130</v>
      </c>
      <c r="N28" s="179">
        <v>41000</v>
      </c>
      <c r="O28" s="182">
        <v>0</v>
      </c>
      <c r="P28" s="175"/>
      <c r="Q28" s="175"/>
      <c r="R28" s="175"/>
      <c r="S28" s="182"/>
      <c r="T28" s="182"/>
      <c r="U28" s="175"/>
      <c r="V28" s="175" t="s">
        <v>848</v>
      </c>
      <c r="W28" s="175" t="s">
        <v>862</v>
      </c>
      <c r="AA28" s="145" t="s">
        <v>753</v>
      </c>
      <c r="AB28" s="146" t="s">
        <v>687</v>
      </c>
      <c r="AC28" s="147" t="str">
        <f t="shared" si="0"/>
        <v>TP2012146</v>
      </c>
      <c r="AD28" s="157">
        <v>2015</v>
      </c>
    </row>
    <row r="29" spans="1:30" ht="12.75" customHeight="1">
      <c r="A29" s="174" t="s">
        <v>515</v>
      </c>
      <c r="B29" s="175"/>
      <c r="C29" s="176" t="s">
        <v>516</v>
      </c>
      <c r="D29" s="177">
        <v>288</v>
      </c>
      <c r="E29" s="177">
        <v>10374</v>
      </c>
      <c r="F29" s="177" t="s">
        <v>408</v>
      </c>
      <c r="G29" s="176" t="s">
        <v>517</v>
      </c>
      <c r="H29" s="175" t="s">
        <v>518</v>
      </c>
      <c r="I29" s="177" t="s">
        <v>519</v>
      </c>
      <c r="J29" s="180" t="s">
        <v>520</v>
      </c>
      <c r="K29" s="180" t="s">
        <v>520</v>
      </c>
      <c r="L29" s="181"/>
      <c r="M29" s="176">
        <v>31815</v>
      </c>
      <c r="N29" s="179">
        <v>41000</v>
      </c>
      <c r="O29" s="182">
        <v>3951600</v>
      </c>
      <c r="P29" s="175"/>
      <c r="Q29" s="175"/>
      <c r="R29" s="182">
        <v>4377316</v>
      </c>
      <c r="S29" s="182">
        <v>4387380.13</v>
      </c>
      <c r="T29" s="190">
        <v>4387380.13</v>
      </c>
      <c r="U29" s="191" t="s">
        <v>521</v>
      </c>
      <c r="V29" s="175"/>
      <c r="W29" s="175"/>
      <c r="AA29" s="145" t="s">
        <v>757</v>
      </c>
      <c r="AB29" s="146" t="s">
        <v>687</v>
      </c>
      <c r="AC29" s="147" t="str">
        <f t="shared" si="0"/>
        <v>TP2012164</v>
      </c>
      <c r="AD29" s="157" t="s">
        <v>908</v>
      </c>
    </row>
    <row r="30" spans="1:30" s="144" customFormat="1" ht="12.75" customHeight="1">
      <c r="A30" s="133" t="s">
        <v>495</v>
      </c>
      <c r="B30" s="134"/>
      <c r="C30" s="135" t="s">
        <v>516</v>
      </c>
      <c r="D30" s="134">
        <v>291</v>
      </c>
      <c r="E30" s="134">
        <v>10377</v>
      </c>
      <c r="F30" s="134" t="s">
        <v>192</v>
      </c>
      <c r="G30" s="136" t="s">
        <v>193</v>
      </c>
      <c r="H30" s="136" t="s">
        <v>191</v>
      </c>
      <c r="I30" s="134" t="s">
        <v>82</v>
      </c>
      <c r="J30" s="137" t="s">
        <v>82</v>
      </c>
      <c r="K30" s="138"/>
      <c r="L30" s="139" t="s">
        <v>82</v>
      </c>
      <c r="M30" s="140"/>
      <c r="N30" s="141"/>
      <c r="O30" s="142"/>
      <c r="P30" s="142"/>
      <c r="Q30" s="142">
        <v>0</v>
      </c>
      <c r="R30" s="142"/>
      <c r="S30" s="142"/>
      <c r="T30" s="142"/>
      <c r="U30" s="143" t="s">
        <v>504</v>
      </c>
      <c r="V30" s="143"/>
      <c r="W30" s="143"/>
      <c r="AA30" s="145" t="s">
        <v>691</v>
      </c>
      <c r="AB30" s="146" t="s">
        <v>828</v>
      </c>
      <c r="AC30" s="147" t="str">
        <f t="shared" si="0"/>
        <v>TP2009089</v>
      </c>
    </row>
    <row r="31" spans="1:30" ht="12.75" customHeight="1">
      <c r="A31" s="192" t="s">
        <v>510</v>
      </c>
      <c r="B31" s="178">
        <v>2009</v>
      </c>
      <c r="C31" s="193" t="s">
        <v>511</v>
      </c>
      <c r="D31" s="178">
        <v>220</v>
      </c>
      <c r="E31" s="178">
        <v>10279</v>
      </c>
      <c r="F31" s="178" t="s">
        <v>42</v>
      </c>
      <c r="G31" s="194" t="s">
        <v>909</v>
      </c>
      <c r="H31" s="176" t="s">
        <v>910</v>
      </c>
      <c r="I31" s="178" t="s">
        <v>911</v>
      </c>
      <c r="J31" s="195" t="s">
        <v>912</v>
      </c>
      <c r="K31" s="195"/>
      <c r="L31" s="196"/>
      <c r="M31" s="197"/>
      <c r="N31" s="198">
        <v>39965</v>
      </c>
      <c r="O31" s="185">
        <v>49900</v>
      </c>
      <c r="P31" s="185">
        <v>15623.359999999999</v>
      </c>
      <c r="Q31" s="185"/>
      <c r="R31" s="185"/>
      <c r="S31" s="185"/>
      <c r="T31" s="185"/>
      <c r="U31" s="199"/>
      <c r="V31" s="199" t="s">
        <v>848</v>
      </c>
      <c r="W31" s="199" t="s">
        <v>913</v>
      </c>
      <c r="AA31" s="145" t="s">
        <v>914</v>
      </c>
      <c r="AB31" s="146" t="s">
        <v>687</v>
      </c>
      <c r="AC31" s="147" t="e">
        <f t="shared" si="0"/>
        <v>#N/A</v>
      </c>
      <c r="AD31" s="157" t="s">
        <v>915</v>
      </c>
    </row>
    <row r="32" spans="1:30" ht="12.75" customHeight="1">
      <c r="A32" s="192" t="s">
        <v>510</v>
      </c>
      <c r="B32" s="178">
        <v>2009</v>
      </c>
      <c r="C32" s="193" t="s">
        <v>511</v>
      </c>
      <c r="D32" s="178">
        <v>220</v>
      </c>
      <c r="E32" s="178">
        <v>10279</v>
      </c>
      <c r="F32" s="178" t="s">
        <v>42</v>
      </c>
      <c r="G32" s="194" t="s">
        <v>909</v>
      </c>
      <c r="H32" s="176" t="s">
        <v>916</v>
      </c>
      <c r="I32" s="178" t="s">
        <v>911</v>
      </c>
      <c r="J32" s="195" t="s">
        <v>917</v>
      </c>
      <c r="K32" s="195"/>
      <c r="L32" s="196"/>
      <c r="M32" s="197"/>
      <c r="N32" s="198">
        <v>39965</v>
      </c>
      <c r="O32" s="185">
        <v>947000</v>
      </c>
      <c r="P32" s="185">
        <v>878234.51</v>
      </c>
      <c r="Q32" s="185"/>
      <c r="R32" s="185"/>
      <c r="S32" s="185"/>
      <c r="T32" s="185"/>
      <c r="U32" s="199"/>
      <c r="V32" s="199" t="s">
        <v>848</v>
      </c>
      <c r="W32" s="199" t="s">
        <v>913</v>
      </c>
      <c r="AA32" s="145" t="s">
        <v>762</v>
      </c>
      <c r="AB32" s="146" t="s">
        <v>687</v>
      </c>
      <c r="AC32" s="147" t="str">
        <f t="shared" si="0"/>
        <v>TP2010094</v>
      </c>
      <c r="AD32" s="157">
        <v>2015</v>
      </c>
    </row>
    <row r="33" spans="1:30" ht="12.75" customHeight="1">
      <c r="A33" s="192" t="s">
        <v>510</v>
      </c>
      <c r="B33" s="178">
        <v>2009</v>
      </c>
      <c r="C33" s="194" t="s">
        <v>536</v>
      </c>
      <c r="D33" s="178">
        <v>230</v>
      </c>
      <c r="E33" s="178">
        <v>10295</v>
      </c>
      <c r="F33" s="178" t="s">
        <v>47</v>
      </c>
      <c r="G33" s="194" t="s">
        <v>918</v>
      </c>
      <c r="H33" s="194" t="s">
        <v>919</v>
      </c>
      <c r="I33" s="178" t="s">
        <v>920</v>
      </c>
      <c r="J33" s="195" t="s">
        <v>921</v>
      </c>
      <c r="K33" s="195"/>
      <c r="L33" s="196"/>
      <c r="M33" s="197" t="s">
        <v>922</v>
      </c>
      <c r="N33" s="198">
        <v>39934</v>
      </c>
      <c r="O33" s="185">
        <v>6602600</v>
      </c>
      <c r="P33" s="185">
        <v>4688896.139999995</v>
      </c>
      <c r="Q33" s="185"/>
      <c r="R33" s="185"/>
      <c r="S33" s="185"/>
      <c r="T33" s="185"/>
      <c r="U33" s="199"/>
      <c r="V33" s="199" t="s">
        <v>848</v>
      </c>
      <c r="W33" s="199" t="s">
        <v>913</v>
      </c>
      <c r="AA33" s="145" t="s">
        <v>837</v>
      </c>
      <c r="AB33" s="146" t="s">
        <v>687</v>
      </c>
      <c r="AC33" s="147" t="e">
        <f t="shared" si="0"/>
        <v>#N/A</v>
      </c>
      <c r="AD33" s="157" t="s">
        <v>923</v>
      </c>
    </row>
    <row r="34" spans="1:30" ht="12.75" customHeight="1">
      <c r="A34" s="192" t="s">
        <v>510</v>
      </c>
      <c r="B34" s="178">
        <v>2009</v>
      </c>
      <c r="C34" s="194" t="s">
        <v>924</v>
      </c>
      <c r="D34" s="178">
        <v>112</v>
      </c>
      <c r="E34" s="178">
        <v>10139</v>
      </c>
      <c r="F34" s="178" t="s">
        <v>50</v>
      </c>
      <c r="G34" s="194" t="s">
        <v>925</v>
      </c>
      <c r="H34" s="176" t="s">
        <v>926</v>
      </c>
      <c r="I34" s="178" t="s">
        <v>927</v>
      </c>
      <c r="J34" s="195" t="s">
        <v>928</v>
      </c>
      <c r="K34" s="195"/>
      <c r="L34" s="196"/>
      <c r="M34" s="197"/>
      <c r="N34" s="198">
        <v>39963</v>
      </c>
      <c r="O34" s="185">
        <v>9005400</v>
      </c>
      <c r="P34" s="185">
        <v>6820629.4900000002</v>
      </c>
      <c r="Q34" s="185"/>
      <c r="R34" s="185"/>
      <c r="S34" s="185"/>
      <c r="T34" s="185">
        <v>6820629.4900000002</v>
      </c>
      <c r="U34" s="199"/>
      <c r="V34" s="199" t="s">
        <v>848</v>
      </c>
      <c r="W34" s="199" t="s">
        <v>913</v>
      </c>
      <c r="AA34" s="145" t="s">
        <v>646</v>
      </c>
      <c r="AB34" s="146" t="s">
        <v>687</v>
      </c>
      <c r="AC34" s="147" t="str">
        <f t="shared" si="0"/>
        <v>TP2011093</v>
      </c>
    </row>
    <row r="35" spans="1:30" s="200" customFormat="1" ht="12.75" customHeight="1">
      <c r="A35" s="192" t="s">
        <v>510</v>
      </c>
      <c r="B35" s="178">
        <v>2009</v>
      </c>
      <c r="C35" s="194" t="s">
        <v>924</v>
      </c>
      <c r="D35" s="178">
        <v>112</v>
      </c>
      <c r="E35" s="178">
        <v>10139</v>
      </c>
      <c r="F35" s="178" t="s">
        <v>50</v>
      </c>
      <c r="G35" s="194" t="s">
        <v>925</v>
      </c>
      <c r="H35" s="176" t="s">
        <v>929</v>
      </c>
      <c r="I35" s="178" t="s">
        <v>927</v>
      </c>
      <c r="J35" s="195" t="s">
        <v>930</v>
      </c>
      <c r="K35" s="195"/>
      <c r="L35" s="196"/>
      <c r="M35" s="197"/>
      <c r="N35" s="198">
        <v>39963</v>
      </c>
      <c r="O35" s="185">
        <v>805800</v>
      </c>
      <c r="P35" s="185">
        <v>178034.66000000003</v>
      </c>
      <c r="Q35" s="185"/>
      <c r="R35" s="185"/>
      <c r="S35" s="185"/>
      <c r="T35" s="185">
        <v>178034.66</v>
      </c>
      <c r="U35" s="199"/>
      <c r="V35" s="199" t="s">
        <v>848</v>
      </c>
      <c r="W35" s="199" t="s">
        <v>913</v>
      </c>
      <c r="AA35" s="145" t="s">
        <v>686</v>
      </c>
      <c r="AB35" s="146" t="s">
        <v>828</v>
      </c>
      <c r="AC35" s="147" t="str">
        <f t="shared" si="0"/>
        <v>TP2011150</v>
      </c>
    </row>
    <row r="36" spans="1:30" s="201" customFormat="1" ht="12.75" customHeight="1">
      <c r="A36" s="192" t="s">
        <v>510</v>
      </c>
      <c r="B36" s="178">
        <v>2009</v>
      </c>
      <c r="C36" s="194" t="s">
        <v>536</v>
      </c>
      <c r="D36" s="178">
        <v>177</v>
      </c>
      <c r="E36" s="178">
        <v>10728</v>
      </c>
      <c r="F36" s="178" t="s">
        <v>50</v>
      </c>
      <c r="G36" s="194" t="s">
        <v>925</v>
      </c>
      <c r="H36" s="176" t="s">
        <v>931</v>
      </c>
      <c r="I36" s="178" t="s">
        <v>927</v>
      </c>
      <c r="J36" s="195" t="s">
        <v>932</v>
      </c>
      <c r="K36" s="195"/>
      <c r="L36" s="196"/>
      <c r="M36" s="197"/>
      <c r="N36" s="198">
        <v>40087</v>
      </c>
      <c r="O36" s="185">
        <v>2887800</v>
      </c>
      <c r="P36" s="185">
        <v>3019333.6500000004</v>
      </c>
      <c r="Q36" s="185">
        <v>3035251.15</v>
      </c>
      <c r="R36" s="185">
        <v>3041696.08</v>
      </c>
      <c r="S36" s="185"/>
      <c r="T36" s="185">
        <v>3041696.08</v>
      </c>
      <c r="U36" s="199"/>
      <c r="V36" s="199" t="s">
        <v>848</v>
      </c>
      <c r="W36" s="199" t="s">
        <v>862</v>
      </c>
      <c r="AA36" s="145" t="s">
        <v>640</v>
      </c>
      <c r="AB36" s="146" t="s">
        <v>687</v>
      </c>
      <c r="AC36" s="147" t="str">
        <f t="shared" si="0"/>
        <v>TP2011156</v>
      </c>
    </row>
    <row r="37" spans="1:30" ht="12.75" customHeight="1">
      <c r="A37" s="192" t="s">
        <v>510</v>
      </c>
      <c r="B37" s="178">
        <v>2009</v>
      </c>
      <c r="C37" s="194" t="s">
        <v>536</v>
      </c>
      <c r="D37" s="178">
        <v>177</v>
      </c>
      <c r="E37" s="177">
        <v>10729</v>
      </c>
      <c r="F37" s="178" t="s">
        <v>50</v>
      </c>
      <c r="G37" s="194" t="s">
        <v>925</v>
      </c>
      <c r="H37" s="176" t="s">
        <v>933</v>
      </c>
      <c r="I37" s="178" t="s">
        <v>927</v>
      </c>
      <c r="J37" s="195" t="s">
        <v>934</v>
      </c>
      <c r="K37" s="195"/>
      <c r="L37" s="196"/>
      <c r="M37" s="197"/>
      <c r="N37" s="202">
        <v>40227</v>
      </c>
      <c r="O37" s="185">
        <v>442800</v>
      </c>
      <c r="P37" s="185">
        <v>1415705.0100000005</v>
      </c>
      <c r="Q37" s="185">
        <v>1415705.01</v>
      </c>
      <c r="R37" s="185">
        <v>1415705.01</v>
      </c>
      <c r="S37" s="185"/>
      <c r="T37" s="185">
        <v>1415705.01</v>
      </c>
      <c r="U37" s="199"/>
      <c r="V37" s="199" t="s">
        <v>848</v>
      </c>
      <c r="W37" s="199" t="s">
        <v>862</v>
      </c>
      <c r="AC37" s="144"/>
    </row>
    <row r="38" spans="1:30" ht="12.75" customHeight="1">
      <c r="A38" s="192" t="s">
        <v>510</v>
      </c>
      <c r="B38" s="178">
        <v>2008</v>
      </c>
      <c r="C38" s="194" t="s">
        <v>536</v>
      </c>
      <c r="D38" s="178">
        <v>106</v>
      </c>
      <c r="E38" s="178">
        <v>10130</v>
      </c>
      <c r="F38" s="178" t="s">
        <v>55</v>
      </c>
      <c r="G38" s="194" t="s">
        <v>935</v>
      </c>
      <c r="H38" s="176" t="s">
        <v>936</v>
      </c>
      <c r="I38" s="178" t="s">
        <v>937</v>
      </c>
      <c r="J38" s="195" t="s">
        <v>938</v>
      </c>
      <c r="K38" s="195"/>
      <c r="L38" s="196"/>
      <c r="M38" s="197" t="s">
        <v>939</v>
      </c>
      <c r="N38" s="198">
        <v>39650</v>
      </c>
      <c r="O38" s="185">
        <v>2344528</v>
      </c>
      <c r="P38" s="185">
        <v>2338981.8699999992</v>
      </c>
      <c r="Q38" s="185"/>
      <c r="R38" s="185"/>
      <c r="S38" s="185"/>
      <c r="T38" s="185"/>
      <c r="U38" s="199"/>
      <c r="V38" s="199" t="s">
        <v>848</v>
      </c>
      <c r="W38" s="199" t="s">
        <v>913</v>
      </c>
    </row>
    <row r="39" spans="1:30" ht="12.75" customHeight="1">
      <c r="A39" s="192" t="s">
        <v>510</v>
      </c>
      <c r="B39" s="178">
        <v>2008</v>
      </c>
      <c r="C39" s="194" t="s">
        <v>536</v>
      </c>
      <c r="D39" s="178">
        <v>106</v>
      </c>
      <c r="E39" s="178">
        <v>10130</v>
      </c>
      <c r="F39" s="178" t="s">
        <v>55</v>
      </c>
      <c r="G39" s="194" t="s">
        <v>935</v>
      </c>
      <c r="H39" s="176" t="s">
        <v>940</v>
      </c>
      <c r="I39" s="178" t="s">
        <v>937</v>
      </c>
      <c r="J39" s="195" t="s">
        <v>941</v>
      </c>
      <c r="K39" s="195"/>
      <c r="L39" s="196"/>
      <c r="M39" s="197" t="s">
        <v>942</v>
      </c>
      <c r="N39" s="198">
        <v>39592</v>
      </c>
      <c r="O39" s="185">
        <v>2644944</v>
      </c>
      <c r="P39" s="185">
        <v>2708779.55</v>
      </c>
      <c r="Q39" s="185"/>
      <c r="R39" s="185"/>
      <c r="S39" s="185"/>
      <c r="T39" s="185"/>
      <c r="U39" s="199"/>
      <c r="V39" s="199" t="s">
        <v>848</v>
      </c>
      <c r="W39" s="199" t="s">
        <v>913</v>
      </c>
    </row>
    <row r="40" spans="1:30" ht="12.75" customHeight="1">
      <c r="A40" s="192" t="s">
        <v>510</v>
      </c>
      <c r="B40" s="178">
        <v>2008</v>
      </c>
      <c r="C40" s="194" t="s">
        <v>536</v>
      </c>
      <c r="D40" s="178">
        <v>106</v>
      </c>
      <c r="E40" s="178">
        <v>10130</v>
      </c>
      <c r="F40" s="178" t="s">
        <v>55</v>
      </c>
      <c r="G40" s="194" t="s">
        <v>935</v>
      </c>
      <c r="H40" s="176" t="s">
        <v>943</v>
      </c>
      <c r="I40" s="178" t="s">
        <v>937</v>
      </c>
      <c r="J40" s="195" t="s">
        <v>944</v>
      </c>
      <c r="K40" s="195"/>
      <c r="L40" s="196"/>
      <c r="M40" s="197" t="s">
        <v>945</v>
      </c>
      <c r="N40" s="198">
        <v>39630</v>
      </c>
      <c r="O40" s="185">
        <v>8966101</v>
      </c>
      <c r="P40" s="185">
        <v>8976028.7900000066</v>
      </c>
      <c r="Q40" s="185"/>
      <c r="R40" s="185"/>
      <c r="S40" s="185"/>
      <c r="T40" s="185"/>
      <c r="U40" s="199"/>
      <c r="V40" s="199" t="s">
        <v>848</v>
      </c>
      <c r="W40" s="199" t="s">
        <v>913</v>
      </c>
    </row>
    <row r="41" spans="1:30" ht="12.75" customHeight="1">
      <c r="A41" s="192" t="s">
        <v>510</v>
      </c>
      <c r="B41" s="178">
        <v>2008</v>
      </c>
      <c r="C41" s="194" t="s">
        <v>536</v>
      </c>
      <c r="D41" s="178">
        <v>106</v>
      </c>
      <c r="E41" s="178">
        <v>10130</v>
      </c>
      <c r="F41" s="178" t="s">
        <v>55</v>
      </c>
      <c r="G41" s="194" t="s">
        <v>935</v>
      </c>
      <c r="H41" s="176" t="s">
        <v>946</v>
      </c>
      <c r="I41" s="178" t="s">
        <v>937</v>
      </c>
      <c r="J41" s="195" t="s">
        <v>947</v>
      </c>
      <c r="K41" s="195"/>
      <c r="L41" s="196"/>
      <c r="M41" s="197" t="s">
        <v>948</v>
      </c>
      <c r="N41" s="198">
        <v>39542</v>
      </c>
      <c r="O41" s="185">
        <v>591848</v>
      </c>
      <c r="P41" s="185">
        <v>591846.15999999968</v>
      </c>
      <c r="Q41" s="185"/>
      <c r="R41" s="185"/>
      <c r="S41" s="185"/>
      <c r="T41" s="185"/>
      <c r="U41" s="199"/>
      <c r="V41" s="199" t="s">
        <v>848</v>
      </c>
      <c r="W41" s="199" t="s">
        <v>913</v>
      </c>
    </row>
    <row r="42" spans="1:30" ht="12.75" customHeight="1">
      <c r="A42" s="192" t="s">
        <v>510</v>
      </c>
      <c r="B42" s="178">
        <v>2007</v>
      </c>
      <c r="C42" s="194" t="s">
        <v>949</v>
      </c>
      <c r="D42" s="203">
        <v>30001</v>
      </c>
      <c r="E42" s="203">
        <v>50001</v>
      </c>
      <c r="F42" s="178" t="s">
        <v>60</v>
      </c>
      <c r="G42" s="194" t="s">
        <v>950</v>
      </c>
      <c r="H42" s="176" t="s">
        <v>951</v>
      </c>
      <c r="I42" s="178" t="s">
        <v>952</v>
      </c>
      <c r="J42" s="195" t="s">
        <v>953</v>
      </c>
      <c r="K42" s="195"/>
      <c r="L42" s="196" t="s">
        <v>954</v>
      </c>
      <c r="M42" s="197">
        <v>20428</v>
      </c>
      <c r="N42" s="198">
        <v>38850</v>
      </c>
      <c r="O42" s="185">
        <v>387742</v>
      </c>
      <c r="P42" s="185">
        <v>387742</v>
      </c>
      <c r="Q42" s="185"/>
      <c r="R42" s="185"/>
      <c r="S42" s="185"/>
      <c r="T42" s="185"/>
      <c r="U42" s="199"/>
      <c r="V42" s="199" t="s">
        <v>848</v>
      </c>
      <c r="W42" s="199" t="s">
        <v>954</v>
      </c>
    </row>
    <row r="43" spans="1:30" ht="12.75" customHeight="1">
      <c r="A43" s="192" t="s">
        <v>510</v>
      </c>
      <c r="B43" s="178">
        <v>2008</v>
      </c>
      <c r="C43" s="194" t="s">
        <v>536</v>
      </c>
      <c r="D43" s="178">
        <v>110</v>
      </c>
      <c r="E43" s="178">
        <v>10137</v>
      </c>
      <c r="F43" s="178" t="s">
        <v>63</v>
      </c>
      <c r="G43" s="194" t="s">
        <v>955</v>
      </c>
      <c r="H43" s="176" t="s">
        <v>956</v>
      </c>
      <c r="I43" s="178" t="s">
        <v>585</v>
      </c>
      <c r="J43" s="195" t="s">
        <v>957</v>
      </c>
      <c r="K43" s="195"/>
      <c r="L43" s="196"/>
      <c r="M43" s="197"/>
      <c r="N43" s="204">
        <v>39563</v>
      </c>
      <c r="O43" s="185">
        <v>1520473</v>
      </c>
      <c r="P43" s="185">
        <v>1520501.57</v>
      </c>
      <c r="Q43" s="185"/>
      <c r="R43" s="185"/>
      <c r="S43" s="185"/>
      <c r="T43" s="185"/>
      <c r="U43" s="175" t="s">
        <v>958</v>
      </c>
      <c r="V43" s="199" t="s">
        <v>848</v>
      </c>
      <c r="W43" s="199" t="s">
        <v>913</v>
      </c>
    </row>
    <row r="44" spans="1:30" ht="12.75" customHeight="1">
      <c r="A44" s="192" t="s">
        <v>510</v>
      </c>
      <c r="B44" s="178">
        <v>2007</v>
      </c>
      <c r="C44" s="194" t="s">
        <v>949</v>
      </c>
      <c r="D44" s="178">
        <v>118</v>
      </c>
      <c r="E44" s="178">
        <v>10148</v>
      </c>
      <c r="F44" s="178" t="s">
        <v>68</v>
      </c>
      <c r="G44" s="205" t="s">
        <v>959</v>
      </c>
      <c r="H44" s="194" t="s">
        <v>960</v>
      </c>
      <c r="I44" s="178" t="s">
        <v>961</v>
      </c>
      <c r="J44" s="195" t="s">
        <v>953</v>
      </c>
      <c r="K44" s="195"/>
      <c r="L44" s="196" t="s">
        <v>962</v>
      </c>
      <c r="M44" s="197">
        <v>26651</v>
      </c>
      <c r="N44" s="198">
        <v>39423</v>
      </c>
      <c r="O44" s="185">
        <v>84424</v>
      </c>
      <c r="P44" s="185">
        <v>84424</v>
      </c>
      <c r="Q44" s="185"/>
      <c r="R44" s="185"/>
      <c r="S44" s="185"/>
      <c r="T44" s="185"/>
      <c r="U44" s="199"/>
      <c r="V44" s="199" t="s">
        <v>848</v>
      </c>
      <c r="W44" s="199" t="s">
        <v>962</v>
      </c>
    </row>
    <row r="45" spans="1:30" ht="12.75" customHeight="1">
      <c r="A45" s="192" t="s">
        <v>510</v>
      </c>
      <c r="B45" s="178">
        <v>2007</v>
      </c>
      <c r="C45" s="193" t="s">
        <v>511</v>
      </c>
      <c r="D45" s="178">
        <v>3</v>
      </c>
      <c r="E45" s="178">
        <v>10003</v>
      </c>
      <c r="F45" s="178" t="s">
        <v>72</v>
      </c>
      <c r="G45" s="194" t="s">
        <v>963</v>
      </c>
      <c r="H45" s="194" t="s">
        <v>964</v>
      </c>
      <c r="I45" s="178" t="s">
        <v>965</v>
      </c>
      <c r="J45" s="195" t="s">
        <v>953</v>
      </c>
      <c r="K45" s="195"/>
      <c r="L45" s="196" t="s">
        <v>966</v>
      </c>
      <c r="M45" s="197">
        <v>20615</v>
      </c>
      <c r="N45" s="198">
        <v>38780</v>
      </c>
      <c r="O45" s="185">
        <v>56133</v>
      </c>
      <c r="P45" s="185">
        <v>56133</v>
      </c>
      <c r="Q45" s="185"/>
      <c r="R45" s="185"/>
      <c r="S45" s="185"/>
      <c r="T45" s="185"/>
      <c r="U45" s="199"/>
      <c r="V45" s="199" t="s">
        <v>848</v>
      </c>
      <c r="W45" s="199" t="s">
        <v>966</v>
      </c>
    </row>
    <row r="46" spans="1:30" ht="12.75" customHeight="1">
      <c r="A46" s="192" t="s">
        <v>510</v>
      </c>
      <c r="B46" s="178">
        <v>2007</v>
      </c>
      <c r="C46" s="193" t="s">
        <v>511</v>
      </c>
      <c r="D46" s="178">
        <v>4</v>
      </c>
      <c r="E46" s="178">
        <v>10004</v>
      </c>
      <c r="F46" s="178" t="s">
        <v>72</v>
      </c>
      <c r="G46" s="194" t="s">
        <v>963</v>
      </c>
      <c r="H46" s="194" t="s">
        <v>967</v>
      </c>
      <c r="I46" s="178" t="s">
        <v>965</v>
      </c>
      <c r="J46" s="195" t="s">
        <v>968</v>
      </c>
      <c r="K46" s="195"/>
      <c r="L46" s="196" t="s">
        <v>969</v>
      </c>
      <c r="M46" s="197">
        <v>20614</v>
      </c>
      <c r="N46" s="198">
        <v>38765</v>
      </c>
      <c r="O46" s="185">
        <v>48929</v>
      </c>
      <c r="P46" s="185">
        <v>48928.18</v>
      </c>
      <c r="Q46" s="185"/>
      <c r="R46" s="185"/>
      <c r="S46" s="185"/>
      <c r="T46" s="185"/>
      <c r="U46" s="206" t="s">
        <v>970</v>
      </c>
      <c r="V46" s="199" t="s">
        <v>848</v>
      </c>
      <c r="W46" s="199" t="s">
        <v>969</v>
      </c>
    </row>
    <row r="47" spans="1:30" ht="12.75" customHeight="1">
      <c r="A47" s="192" t="s">
        <v>510</v>
      </c>
      <c r="B47" s="178">
        <v>2007</v>
      </c>
      <c r="C47" s="194" t="s">
        <v>949</v>
      </c>
      <c r="D47" s="178">
        <v>46</v>
      </c>
      <c r="E47" s="178">
        <v>10050</v>
      </c>
      <c r="F47" s="178" t="s">
        <v>77</v>
      </c>
      <c r="G47" s="176" t="s">
        <v>971</v>
      </c>
      <c r="H47" s="194" t="s">
        <v>972</v>
      </c>
      <c r="I47" s="178" t="s">
        <v>973</v>
      </c>
      <c r="J47" s="195" t="s">
        <v>953</v>
      </c>
      <c r="K47" s="195"/>
      <c r="L47" s="196" t="s">
        <v>974</v>
      </c>
      <c r="M47" s="197">
        <v>18620</v>
      </c>
      <c r="N47" s="198">
        <v>39186</v>
      </c>
      <c r="O47" s="185">
        <v>72551</v>
      </c>
      <c r="P47" s="185">
        <v>72550.73</v>
      </c>
      <c r="Q47" s="185"/>
      <c r="R47" s="185"/>
      <c r="S47" s="185"/>
      <c r="T47" s="185"/>
      <c r="U47" s="199"/>
      <c r="V47" s="199" t="s">
        <v>848</v>
      </c>
      <c r="W47" s="199" t="s">
        <v>974</v>
      </c>
    </row>
    <row r="48" spans="1:30" ht="12.75" customHeight="1">
      <c r="A48" s="174" t="s">
        <v>510</v>
      </c>
      <c r="B48" s="177"/>
      <c r="C48" s="183" t="s">
        <v>975</v>
      </c>
      <c r="D48" s="177">
        <v>289</v>
      </c>
      <c r="E48" s="177">
        <v>10375</v>
      </c>
      <c r="F48" s="177" t="s">
        <v>80</v>
      </c>
      <c r="G48" s="176" t="s">
        <v>976</v>
      </c>
      <c r="H48" s="176" t="s">
        <v>977</v>
      </c>
      <c r="I48" s="177" t="s">
        <v>978</v>
      </c>
      <c r="J48" s="180" t="s">
        <v>953</v>
      </c>
      <c r="K48" s="180"/>
      <c r="L48" s="181" t="s">
        <v>979</v>
      </c>
      <c r="M48" s="184" t="s">
        <v>980</v>
      </c>
      <c r="N48" s="179">
        <v>40330</v>
      </c>
      <c r="O48" s="182">
        <v>135400</v>
      </c>
      <c r="P48" s="185">
        <v>96566</v>
      </c>
      <c r="Q48" s="186">
        <v>96565.67</v>
      </c>
      <c r="R48" s="186"/>
      <c r="S48" s="186"/>
      <c r="T48" s="186"/>
      <c r="U48" s="175"/>
      <c r="V48" s="175" t="s">
        <v>848</v>
      </c>
      <c r="W48" s="175" t="s">
        <v>979</v>
      </c>
    </row>
    <row r="49" spans="1:23" s="144" customFormat="1" ht="12.75" customHeight="1">
      <c r="A49" s="133" t="s">
        <v>495</v>
      </c>
      <c r="B49" s="134"/>
      <c r="C49" s="135" t="s">
        <v>522</v>
      </c>
      <c r="D49" s="134">
        <v>387</v>
      </c>
      <c r="E49" s="134">
        <v>10505</v>
      </c>
      <c r="F49" s="134" t="s">
        <v>111</v>
      </c>
      <c r="G49" s="136" t="s">
        <v>112</v>
      </c>
      <c r="H49" s="136" t="s">
        <v>114</v>
      </c>
      <c r="I49" s="134" t="s">
        <v>82</v>
      </c>
      <c r="J49" s="137" t="s">
        <v>82</v>
      </c>
      <c r="K49" s="138"/>
      <c r="L49" s="139" t="s">
        <v>82</v>
      </c>
      <c r="M49" s="140"/>
      <c r="N49" s="141"/>
      <c r="O49" s="142"/>
      <c r="P49" s="142"/>
      <c r="Q49" s="142"/>
      <c r="R49" s="142"/>
      <c r="S49" s="142"/>
      <c r="T49" s="142"/>
      <c r="U49" s="143" t="s">
        <v>523</v>
      </c>
      <c r="V49" s="143"/>
      <c r="W49" s="143"/>
    </row>
    <row r="50" spans="1:23" ht="12.75" customHeight="1">
      <c r="A50" s="174" t="s">
        <v>495</v>
      </c>
      <c r="B50" s="175"/>
      <c r="C50" s="176" t="s">
        <v>536</v>
      </c>
      <c r="D50" s="177">
        <v>392</v>
      </c>
      <c r="E50" s="177">
        <v>10510</v>
      </c>
      <c r="F50" s="177" t="s">
        <v>264</v>
      </c>
      <c r="G50" s="176" t="s">
        <v>265</v>
      </c>
      <c r="H50" s="175" t="s">
        <v>981</v>
      </c>
      <c r="I50" s="177" t="s">
        <v>982</v>
      </c>
      <c r="J50" s="180" t="s">
        <v>983</v>
      </c>
      <c r="K50" s="180"/>
      <c r="L50" s="181"/>
      <c r="M50" s="176">
        <v>28886</v>
      </c>
      <c r="N50" s="179">
        <v>41061</v>
      </c>
      <c r="O50" s="182">
        <v>3985900</v>
      </c>
      <c r="P50" s="175"/>
      <c r="Q50" s="175"/>
      <c r="R50" s="182">
        <v>2776689.61</v>
      </c>
      <c r="S50" s="182">
        <v>2745695.9</v>
      </c>
      <c r="T50" s="182">
        <v>2757172.49</v>
      </c>
      <c r="U50" s="175" t="s">
        <v>984</v>
      </c>
      <c r="V50" s="175" t="s">
        <v>848</v>
      </c>
      <c r="W50" s="175"/>
    </row>
    <row r="51" spans="1:23" ht="12.75" customHeight="1">
      <c r="A51" s="174" t="s">
        <v>495</v>
      </c>
      <c r="B51" s="175"/>
      <c r="C51" s="176" t="s">
        <v>536</v>
      </c>
      <c r="D51" s="177">
        <v>392</v>
      </c>
      <c r="E51" s="177">
        <v>10510</v>
      </c>
      <c r="F51" s="177" t="s">
        <v>264</v>
      </c>
      <c r="G51" s="176"/>
      <c r="H51" s="175"/>
      <c r="I51" s="177" t="s">
        <v>982</v>
      </c>
      <c r="J51" s="180" t="s">
        <v>985</v>
      </c>
      <c r="K51" s="180"/>
      <c r="L51" s="181"/>
      <c r="M51" s="176" t="s">
        <v>533</v>
      </c>
      <c r="N51" s="179"/>
      <c r="O51" s="182"/>
      <c r="P51" s="175"/>
      <c r="Q51" s="175"/>
      <c r="R51" s="182">
        <v>1427965</v>
      </c>
      <c r="S51" s="182">
        <v>1412040.98</v>
      </c>
      <c r="T51" s="182">
        <v>1417937.41</v>
      </c>
      <c r="U51" s="175" t="s">
        <v>984</v>
      </c>
      <c r="V51" s="175" t="s">
        <v>848</v>
      </c>
      <c r="W51" s="175"/>
    </row>
    <row r="52" spans="1:23" ht="12.75" customHeight="1">
      <c r="A52" s="174" t="s">
        <v>495</v>
      </c>
      <c r="B52" s="175"/>
      <c r="C52" s="176" t="s">
        <v>524</v>
      </c>
      <c r="D52" s="177">
        <v>443</v>
      </c>
      <c r="E52" s="177">
        <v>10575</v>
      </c>
      <c r="F52" s="177" t="s">
        <v>243</v>
      </c>
      <c r="G52" s="176" t="s">
        <v>525</v>
      </c>
      <c r="H52" s="175" t="s">
        <v>526</v>
      </c>
      <c r="I52" s="177" t="s">
        <v>527</v>
      </c>
      <c r="J52" s="180" t="s">
        <v>528</v>
      </c>
      <c r="K52" s="180"/>
      <c r="L52" s="181" t="s">
        <v>529</v>
      </c>
      <c r="M52" s="176" t="s">
        <v>530</v>
      </c>
      <c r="N52" s="179">
        <v>41426</v>
      </c>
      <c r="O52" s="182">
        <v>1750000</v>
      </c>
      <c r="P52" s="175"/>
      <c r="Q52" s="175"/>
      <c r="R52" s="175"/>
      <c r="S52" s="182">
        <v>2021012.5999999999</v>
      </c>
      <c r="T52" s="182">
        <v>4232223.4000000004</v>
      </c>
      <c r="U52" s="175" t="s">
        <v>531</v>
      </c>
      <c r="V52" s="175"/>
      <c r="W52" s="175"/>
    </row>
    <row r="53" spans="1:23" ht="12.75" customHeight="1">
      <c r="A53" s="174" t="s">
        <v>875</v>
      </c>
      <c r="B53" s="177"/>
      <c r="C53" s="183" t="s">
        <v>986</v>
      </c>
      <c r="D53" s="177">
        <v>295</v>
      </c>
      <c r="E53" s="177">
        <v>10381</v>
      </c>
      <c r="F53" s="177" t="s">
        <v>987</v>
      </c>
      <c r="G53" s="176" t="s">
        <v>988</v>
      </c>
      <c r="H53" s="176" t="s">
        <v>989</v>
      </c>
      <c r="I53" s="177" t="s">
        <v>990</v>
      </c>
      <c r="J53" s="180" t="s">
        <v>991</v>
      </c>
      <c r="K53" s="180"/>
      <c r="L53" s="181"/>
      <c r="M53" s="184"/>
      <c r="N53" s="179">
        <v>40330</v>
      </c>
      <c r="O53" s="182">
        <v>1007600</v>
      </c>
      <c r="P53" s="185">
        <v>981860</v>
      </c>
      <c r="Q53" s="186">
        <v>985777.34</v>
      </c>
      <c r="R53" s="187">
        <v>985777.34</v>
      </c>
      <c r="S53" s="187"/>
      <c r="T53" s="187"/>
      <c r="U53" s="175"/>
      <c r="V53" s="175" t="s">
        <v>848</v>
      </c>
      <c r="W53" s="175" t="s">
        <v>862</v>
      </c>
    </row>
    <row r="54" spans="1:23" s="207" customFormat="1" ht="12.75" customHeight="1">
      <c r="A54" s="174" t="s">
        <v>510</v>
      </c>
      <c r="B54" s="177"/>
      <c r="C54" s="183" t="s">
        <v>986</v>
      </c>
      <c r="D54" s="177">
        <v>295</v>
      </c>
      <c r="E54" s="177">
        <v>10381</v>
      </c>
      <c r="F54" s="177" t="s">
        <v>987</v>
      </c>
      <c r="G54" s="176" t="s">
        <v>988</v>
      </c>
      <c r="H54" s="176" t="s">
        <v>989</v>
      </c>
      <c r="I54" s="177" t="s">
        <v>990</v>
      </c>
      <c r="J54" s="180" t="s">
        <v>992</v>
      </c>
      <c r="K54" s="180"/>
      <c r="L54" s="181"/>
      <c r="M54" s="184"/>
      <c r="N54" s="179">
        <v>40330</v>
      </c>
      <c r="O54" s="182">
        <v>36000</v>
      </c>
      <c r="P54" s="182"/>
      <c r="Q54" s="182">
        <v>22096.84</v>
      </c>
      <c r="R54" s="182">
        <v>22096.84</v>
      </c>
      <c r="S54" s="182"/>
      <c r="T54" s="182"/>
      <c r="U54" s="175"/>
      <c r="V54" s="175" t="s">
        <v>848</v>
      </c>
      <c r="W54" s="175" t="s">
        <v>862</v>
      </c>
    </row>
    <row r="55" spans="1:23" ht="12.75" customHeight="1">
      <c r="A55" s="174" t="s">
        <v>495</v>
      </c>
      <c r="B55" s="175"/>
      <c r="C55" s="176" t="s">
        <v>524</v>
      </c>
      <c r="D55" s="177">
        <v>443</v>
      </c>
      <c r="E55" s="177">
        <v>10575</v>
      </c>
      <c r="F55" s="177" t="s">
        <v>243</v>
      </c>
      <c r="G55" s="176"/>
      <c r="H55" s="175"/>
      <c r="I55" s="177" t="s">
        <v>527</v>
      </c>
      <c r="J55" s="180" t="s">
        <v>532</v>
      </c>
      <c r="K55" s="180"/>
      <c r="L55" s="181"/>
      <c r="M55" s="176" t="s">
        <v>533</v>
      </c>
      <c r="N55" s="179"/>
      <c r="O55" s="182"/>
      <c r="P55" s="175"/>
      <c r="Q55" s="175"/>
      <c r="R55" s="175"/>
      <c r="S55" s="182">
        <v>1047109.12</v>
      </c>
      <c r="T55" s="182">
        <v>2153515.35</v>
      </c>
      <c r="U55" s="175"/>
      <c r="V55" s="175"/>
      <c r="W55" s="175"/>
    </row>
    <row r="56" spans="1:23" s="144" customFormat="1" ht="12.75" customHeight="1">
      <c r="A56" s="133" t="s">
        <v>495</v>
      </c>
      <c r="B56" s="134"/>
      <c r="C56" s="135" t="s">
        <v>534</v>
      </c>
      <c r="D56" s="134">
        <v>449</v>
      </c>
      <c r="E56" s="134">
        <v>10581</v>
      </c>
      <c r="F56" s="134" t="s">
        <v>182</v>
      </c>
      <c r="G56" s="136" t="s">
        <v>183</v>
      </c>
      <c r="H56" s="136" t="s">
        <v>181</v>
      </c>
      <c r="I56" s="134" t="s">
        <v>82</v>
      </c>
      <c r="J56" s="137" t="s">
        <v>82</v>
      </c>
      <c r="K56" s="138"/>
      <c r="L56" s="139" t="s">
        <v>82</v>
      </c>
      <c r="M56" s="140"/>
      <c r="N56" s="141"/>
      <c r="O56" s="142"/>
      <c r="P56" s="142"/>
      <c r="Q56" s="142"/>
      <c r="R56" s="142"/>
      <c r="S56" s="142"/>
      <c r="T56" s="142"/>
      <c r="U56" s="143" t="s">
        <v>535</v>
      </c>
      <c r="V56" s="143"/>
      <c r="W56" s="143"/>
    </row>
    <row r="57" spans="1:23" ht="12.75" customHeight="1">
      <c r="A57" s="174" t="s">
        <v>495</v>
      </c>
      <c r="B57" s="175"/>
      <c r="C57" s="176" t="s">
        <v>536</v>
      </c>
      <c r="D57" s="177">
        <v>450</v>
      </c>
      <c r="E57" s="177">
        <v>10582</v>
      </c>
      <c r="F57" s="177" t="s">
        <v>256</v>
      </c>
      <c r="G57" s="176" t="s">
        <v>537</v>
      </c>
      <c r="H57" s="175" t="s">
        <v>538</v>
      </c>
      <c r="I57" s="177" t="s">
        <v>539</v>
      </c>
      <c r="J57" s="180" t="s">
        <v>540</v>
      </c>
      <c r="K57" s="180"/>
      <c r="L57" s="181" t="s">
        <v>541</v>
      </c>
      <c r="M57" s="176"/>
      <c r="N57" s="179"/>
      <c r="O57" s="182">
        <v>1609000</v>
      </c>
      <c r="P57" s="175"/>
      <c r="Q57" s="175"/>
      <c r="R57" s="182">
        <v>2709658</v>
      </c>
      <c r="S57" s="182">
        <v>5943226</v>
      </c>
      <c r="T57" s="182">
        <v>7248433</v>
      </c>
      <c r="U57" s="175" t="s">
        <v>542</v>
      </c>
      <c r="V57" s="175" t="s">
        <v>543</v>
      </c>
      <c r="W57" s="175"/>
    </row>
    <row r="58" spans="1:23" ht="12.75" customHeight="1">
      <c r="A58" s="174" t="s">
        <v>495</v>
      </c>
      <c r="B58" s="177">
        <v>2009</v>
      </c>
      <c r="C58" s="176" t="s">
        <v>536</v>
      </c>
      <c r="D58" s="177">
        <v>108</v>
      </c>
      <c r="E58" s="177">
        <v>10441</v>
      </c>
      <c r="F58" s="177" t="s">
        <v>392</v>
      </c>
      <c r="G58" s="176" t="s">
        <v>993</v>
      </c>
      <c r="H58" s="176" t="s">
        <v>994</v>
      </c>
      <c r="I58" s="177" t="s">
        <v>547</v>
      </c>
      <c r="J58" s="180" t="s">
        <v>995</v>
      </c>
      <c r="K58" s="180"/>
      <c r="L58" s="181"/>
      <c r="M58" s="184"/>
      <c r="N58" s="208">
        <v>39843</v>
      </c>
      <c r="O58" s="182">
        <v>3215700</v>
      </c>
      <c r="P58" s="185">
        <v>1719257.6800000004</v>
      </c>
      <c r="Q58" s="185"/>
      <c r="R58" s="185"/>
      <c r="S58" s="185"/>
      <c r="T58" s="185">
        <v>1719257.6800000004</v>
      </c>
      <c r="U58" s="175"/>
      <c r="V58" s="175" t="s">
        <v>848</v>
      </c>
      <c r="W58" s="175" t="s">
        <v>913</v>
      </c>
    </row>
    <row r="59" spans="1:23" ht="12.75" customHeight="1">
      <c r="A59" s="174" t="s">
        <v>495</v>
      </c>
      <c r="B59" s="177">
        <v>2009</v>
      </c>
      <c r="C59" s="176" t="s">
        <v>536</v>
      </c>
      <c r="D59" s="177">
        <v>108</v>
      </c>
      <c r="E59" s="177">
        <v>10441</v>
      </c>
      <c r="F59" s="177" t="s">
        <v>392</v>
      </c>
      <c r="G59" s="176" t="s">
        <v>993</v>
      </c>
      <c r="H59" s="176" t="s">
        <v>994</v>
      </c>
      <c r="I59" s="177" t="s">
        <v>547</v>
      </c>
      <c r="J59" s="180" t="s">
        <v>996</v>
      </c>
      <c r="K59" s="180"/>
      <c r="L59" s="181"/>
      <c r="M59" s="184"/>
      <c r="N59" s="208"/>
      <c r="O59" s="182"/>
      <c r="P59" s="185">
        <v>899873.2</v>
      </c>
      <c r="Q59" s="185"/>
      <c r="R59" s="185"/>
      <c r="S59" s="185"/>
      <c r="T59" s="185">
        <v>899873.2</v>
      </c>
      <c r="U59" s="175" t="s">
        <v>997</v>
      </c>
      <c r="V59" s="175" t="s">
        <v>848</v>
      </c>
      <c r="W59" s="175" t="s">
        <v>913</v>
      </c>
    </row>
    <row r="60" spans="1:23" s="207" customFormat="1" ht="12.75" customHeight="1">
      <c r="A60" s="174" t="s">
        <v>495</v>
      </c>
      <c r="B60" s="177"/>
      <c r="C60" s="183" t="s">
        <v>516</v>
      </c>
      <c r="D60" s="177">
        <v>507</v>
      </c>
      <c r="E60" s="177">
        <v>10652</v>
      </c>
      <c r="F60" s="177" t="s">
        <v>392</v>
      </c>
      <c r="G60" s="176" t="s">
        <v>993</v>
      </c>
      <c r="H60" s="176" t="s">
        <v>998</v>
      </c>
      <c r="I60" s="177" t="s">
        <v>547</v>
      </c>
      <c r="J60" s="180" t="s">
        <v>999</v>
      </c>
      <c r="K60" s="180"/>
      <c r="L60" s="181"/>
      <c r="M60" s="184"/>
      <c r="N60" s="208">
        <v>40330</v>
      </c>
      <c r="O60" s="182">
        <v>5480400</v>
      </c>
      <c r="P60" s="185">
        <v>3622244.8499999992</v>
      </c>
      <c r="Q60" s="185">
        <v>3622244.85</v>
      </c>
      <c r="R60" s="185"/>
      <c r="S60" s="185"/>
      <c r="T60" s="185">
        <v>3622244.85</v>
      </c>
      <c r="U60" s="175"/>
      <c r="V60" s="175" t="s">
        <v>848</v>
      </c>
      <c r="W60" s="175" t="s">
        <v>848</v>
      </c>
    </row>
    <row r="61" spans="1:23" s="207" customFormat="1" ht="12.75" customHeight="1">
      <c r="A61" s="174" t="s">
        <v>495</v>
      </c>
      <c r="B61" s="177"/>
      <c r="C61" s="183" t="s">
        <v>516</v>
      </c>
      <c r="D61" s="177">
        <v>507</v>
      </c>
      <c r="E61" s="177">
        <v>10652</v>
      </c>
      <c r="F61" s="177" t="s">
        <v>392</v>
      </c>
      <c r="G61" s="176" t="s">
        <v>993</v>
      </c>
      <c r="H61" s="176" t="s">
        <v>998</v>
      </c>
      <c r="I61" s="177" t="s">
        <v>547</v>
      </c>
      <c r="J61" s="180" t="s">
        <v>1000</v>
      </c>
      <c r="K61" s="180"/>
      <c r="L61" s="181"/>
      <c r="M61" s="184"/>
      <c r="N61" s="208"/>
      <c r="O61" s="182"/>
      <c r="P61" s="185">
        <v>1871396.27</v>
      </c>
      <c r="Q61" s="209">
        <v>1871396.27</v>
      </c>
      <c r="R61" s="185"/>
      <c r="S61" s="185"/>
      <c r="T61" s="209">
        <v>1871396.27</v>
      </c>
      <c r="U61" s="175" t="s">
        <v>1001</v>
      </c>
      <c r="V61" s="175" t="s">
        <v>848</v>
      </c>
      <c r="W61" s="175" t="s">
        <v>848</v>
      </c>
    </row>
    <row r="62" spans="1:23" s="210" customFormat="1" ht="12.75" customHeight="1">
      <c r="A62" s="174" t="s">
        <v>495</v>
      </c>
      <c r="B62" s="177"/>
      <c r="C62" s="183" t="s">
        <v>516</v>
      </c>
      <c r="D62" s="177">
        <v>507</v>
      </c>
      <c r="E62" s="177">
        <v>10652</v>
      </c>
      <c r="F62" s="177" t="s">
        <v>392</v>
      </c>
      <c r="G62" s="176" t="s">
        <v>993</v>
      </c>
      <c r="H62" s="176" t="s">
        <v>998</v>
      </c>
      <c r="I62" s="177" t="s">
        <v>547</v>
      </c>
      <c r="J62" s="180" t="s">
        <v>1002</v>
      </c>
      <c r="K62" s="180"/>
      <c r="L62" s="181"/>
      <c r="M62" s="184"/>
      <c r="N62" s="208"/>
      <c r="O62" s="182"/>
      <c r="P62" s="185">
        <v>54962.37</v>
      </c>
      <c r="Q62" s="185">
        <v>54962.37</v>
      </c>
      <c r="R62" s="209"/>
      <c r="S62" s="209"/>
      <c r="T62" s="185">
        <v>54962.37</v>
      </c>
      <c r="U62" s="175"/>
      <c r="V62" s="175" t="s">
        <v>848</v>
      </c>
      <c r="W62" s="175" t="s">
        <v>848</v>
      </c>
    </row>
    <row r="63" spans="1:23" s="207" customFormat="1" ht="12.75" customHeight="1">
      <c r="A63" s="174" t="s">
        <v>495</v>
      </c>
      <c r="B63" s="177"/>
      <c r="C63" s="183" t="s">
        <v>516</v>
      </c>
      <c r="D63" s="177">
        <v>507</v>
      </c>
      <c r="E63" s="177">
        <v>10652</v>
      </c>
      <c r="F63" s="177" t="s">
        <v>392</v>
      </c>
      <c r="G63" s="176" t="s">
        <v>993</v>
      </c>
      <c r="H63" s="176" t="s">
        <v>998</v>
      </c>
      <c r="I63" s="177" t="s">
        <v>547</v>
      </c>
      <c r="J63" s="180" t="s">
        <v>1003</v>
      </c>
      <c r="K63" s="180"/>
      <c r="L63" s="181"/>
      <c r="M63" s="184"/>
      <c r="N63" s="208"/>
      <c r="O63" s="182"/>
      <c r="P63" s="185">
        <v>28371.179999999997</v>
      </c>
      <c r="Q63" s="209">
        <v>28371.18</v>
      </c>
      <c r="R63" s="185"/>
      <c r="S63" s="185"/>
      <c r="T63" s="209">
        <v>28371.18</v>
      </c>
      <c r="U63" s="175" t="s">
        <v>1004</v>
      </c>
      <c r="V63" s="211" t="s">
        <v>848</v>
      </c>
      <c r="W63" s="211" t="s">
        <v>848</v>
      </c>
    </row>
    <row r="64" spans="1:23" s="207" customFormat="1" ht="12.75" customHeight="1">
      <c r="A64" s="174" t="s">
        <v>495</v>
      </c>
      <c r="B64" s="175"/>
      <c r="C64" s="176" t="s">
        <v>536</v>
      </c>
      <c r="D64" s="177">
        <v>450</v>
      </c>
      <c r="E64" s="177">
        <v>10582</v>
      </c>
      <c r="F64" s="177" t="s">
        <v>256</v>
      </c>
      <c r="G64" s="176" t="s">
        <v>537</v>
      </c>
      <c r="H64" s="175" t="s">
        <v>538</v>
      </c>
      <c r="I64" s="177" t="s">
        <v>539</v>
      </c>
      <c r="J64" s="180" t="s">
        <v>544</v>
      </c>
      <c r="K64" s="180"/>
      <c r="L64" s="181"/>
      <c r="M64" s="176" t="s">
        <v>533</v>
      </c>
      <c r="N64" s="179"/>
      <c r="O64" s="182"/>
      <c r="P64" s="175"/>
      <c r="Q64" s="212"/>
      <c r="R64" s="213">
        <v>1392199</v>
      </c>
      <c r="S64" s="213">
        <v>3038117</v>
      </c>
      <c r="T64" s="213">
        <v>3709283</v>
      </c>
      <c r="U64" s="175" t="s">
        <v>542</v>
      </c>
      <c r="V64" s="175" t="s">
        <v>543</v>
      </c>
      <c r="W64" s="175"/>
    </row>
    <row r="65" spans="1:23" s="207" customFormat="1" ht="12.75" customHeight="1">
      <c r="A65" s="149" t="s">
        <v>495</v>
      </c>
      <c r="B65" s="149"/>
      <c r="C65" s="150" t="s">
        <v>516</v>
      </c>
      <c r="D65" s="149">
        <v>30144</v>
      </c>
      <c r="E65" s="149">
        <v>50152</v>
      </c>
      <c r="F65" s="149" t="s">
        <v>392</v>
      </c>
      <c r="G65" s="151" t="s">
        <v>545</v>
      </c>
      <c r="H65" s="151" t="s">
        <v>546</v>
      </c>
      <c r="I65" s="149" t="s">
        <v>547</v>
      </c>
      <c r="J65" s="138" t="s">
        <v>82</v>
      </c>
      <c r="K65" s="138"/>
      <c r="L65" s="152" t="s">
        <v>82</v>
      </c>
      <c r="M65" s="153"/>
      <c r="N65" s="154"/>
      <c r="O65" s="155"/>
      <c r="P65" s="155"/>
      <c r="Q65" s="155"/>
      <c r="R65" s="155"/>
      <c r="S65" s="155"/>
      <c r="T65" s="155"/>
      <c r="U65" s="156" t="s">
        <v>548</v>
      </c>
      <c r="V65" s="156"/>
      <c r="W65" s="156"/>
    </row>
    <row r="66" spans="1:23" s="207" customFormat="1" ht="12.75" customHeight="1">
      <c r="A66" s="177" t="s">
        <v>495</v>
      </c>
      <c r="B66" s="177">
        <v>2009</v>
      </c>
      <c r="C66" s="183" t="s">
        <v>516</v>
      </c>
      <c r="D66" s="177">
        <v>30145</v>
      </c>
      <c r="E66" s="177">
        <v>50153</v>
      </c>
      <c r="F66" s="177" t="s">
        <v>392</v>
      </c>
      <c r="G66" s="176" t="s">
        <v>993</v>
      </c>
      <c r="H66" s="176" t="s">
        <v>1005</v>
      </c>
      <c r="I66" s="177" t="s">
        <v>547</v>
      </c>
      <c r="J66" s="180" t="s">
        <v>1006</v>
      </c>
      <c r="K66" s="180"/>
      <c r="L66" s="181"/>
      <c r="M66" s="184"/>
      <c r="N66" s="208">
        <v>39965</v>
      </c>
      <c r="O66" s="182">
        <v>4440700</v>
      </c>
      <c r="P66" s="185">
        <v>1997748.4</v>
      </c>
      <c r="Q66" s="185"/>
      <c r="R66" s="185"/>
      <c r="S66" s="185"/>
      <c r="T66" s="185"/>
      <c r="U66" s="175"/>
      <c r="V66" s="175" t="s">
        <v>848</v>
      </c>
      <c r="W66" s="175" t="s">
        <v>913</v>
      </c>
    </row>
    <row r="67" spans="1:23" s="207" customFormat="1" ht="12.75" customHeight="1">
      <c r="A67" s="177" t="s">
        <v>495</v>
      </c>
      <c r="B67" s="177">
        <v>2009</v>
      </c>
      <c r="C67" s="183" t="s">
        <v>516</v>
      </c>
      <c r="D67" s="177">
        <v>30145</v>
      </c>
      <c r="E67" s="177">
        <v>50153</v>
      </c>
      <c r="F67" s="177" t="s">
        <v>392</v>
      </c>
      <c r="G67" s="176" t="s">
        <v>993</v>
      </c>
      <c r="H67" s="176" t="s">
        <v>1005</v>
      </c>
      <c r="I67" s="177" t="s">
        <v>547</v>
      </c>
      <c r="J67" s="180" t="s">
        <v>1007</v>
      </c>
      <c r="K67" s="180"/>
      <c r="L67" s="181"/>
      <c r="M67" s="184"/>
      <c r="N67" s="208"/>
      <c r="O67" s="182"/>
      <c r="P67" s="185">
        <v>1026361.55</v>
      </c>
      <c r="Q67" s="185"/>
      <c r="R67" s="185"/>
      <c r="S67" s="185"/>
      <c r="T67" s="185"/>
      <c r="U67" s="175" t="s">
        <v>1008</v>
      </c>
      <c r="V67" s="175" t="s">
        <v>848</v>
      </c>
      <c r="W67" s="175" t="s">
        <v>913</v>
      </c>
    </row>
    <row r="68" spans="1:23" s="207" customFormat="1" ht="12.75" customHeight="1">
      <c r="A68" s="177" t="s">
        <v>495</v>
      </c>
      <c r="B68" s="177">
        <v>2009</v>
      </c>
      <c r="C68" s="183" t="s">
        <v>516</v>
      </c>
      <c r="D68" s="177">
        <v>30146</v>
      </c>
      <c r="E68" s="177">
        <v>50154</v>
      </c>
      <c r="F68" s="177" t="s">
        <v>392</v>
      </c>
      <c r="G68" s="176" t="s">
        <v>993</v>
      </c>
      <c r="H68" s="176" t="s">
        <v>1009</v>
      </c>
      <c r="I68" s="177" t="s">
        <v>547</v>
      </c>
      <c r="J68" s="180" t="s">
        <v>1010</v>
      </c>
      <c r="K68" s="180"/>
      <c r="L68" s="181"/>
      <c r="M68" s="184"/>
      <c r="N68" s="208">
        <v>40148</v>
      </c>
      <c r="O68" s="182">
        <v>6245400</v>
      </c>
      <c r="P68" s="185">
        <v>4261802.7</v>
      </c>
      <c r="Q68" s="185"/>
      <c r="R68" s="185"/>
      <c r="S68" s="185"/>
      <c r="T68" s="185"/>
      <c r="U68" s="175"/>
      <c r="V68" s="175" t="s">
        <v>848</v>
      </c>
      <c r="W68" s="175" t="s">
        <v>913</v>
      </c>
    </row>
    <row r="69" spans="1:23" s="207" customFormat="1" ht="12.75" customHeight="1">
      <c r="A69" s="177" t="s">
        <v>495</v>
      </c>
      <c r="B69" s="175"/>
      <c r="C69" s="176" t="s">
        <v>536</v>
      </c>
      <c r="D69" s="177">
        <v>450</v>
      </c>
      <c r="E69" s="177">
        <v>10582</v>
      </c>
      <c r="F69" s="177" t="s">
        <v>256</v>
      </c>
      <c r="G69" s="176" t="s">
        <v>549</v>
      </c>
      <c r="H69" s="176" t="s">
        <v>550</v>
      </c>
      <c r="I69" s="177" t="s">
        <v>539</v>
      </c>
      <c r="J69" s="180" t="s">
        <v>551</v>
      </c>
      <c r="K69" s="180"/>
      <c r="L69" s="214" t="s">
        <v>552</v>
      </c>
      <c r="M69" s="176">
        <v>30372</v>
      </c>
      <c r="N69" s="179">
        <v>41061</v>
      </c>
      <c r="O69" s="182">
        <v>2909000</v>
      </c>
      <c r="P69" s="175"/>
      <c r="Q69" s="175"/>
      <c r="R69" s="175"/>
      <c r="S69" s="182"/>
      <c r="T69" s="182"/>
      <c r="U69" s="175" t="s">
        <v>542</v>
      </c>
      <c r="V69" s="175"/>
      <c r="W69" s="175"/>
    </row>
    <row r="70" spans="1:23" s="207" customFormat="1" ht="12.75" customHeight="1">
      <c r="A70" s="177" t="s">
        <v>495</v>
      </c>
      <c r="B70" s="177">
        <v>2009</v>
      </c>
      <c r="C70" s="183" t="s">
        <v>986</v>
      </c>
      <c r="D70" s="177">
        <v>224</v>
      </c>
      <c r="E70" s="177">
        <v>10283</v>
      </c>
      <c r="F70" s="177" t="s">
        <v>387</v>
      </c>
      <c r="G70" s="176" t="s">
        <v>1011</v>
      </c>
      <c r="H70" s="176" t="s">
        <v>1012</v>
      </c>
      <c r="I70" s="177" t="s">
        <v>1013</v>
      </c>
      <c r="J70" s="180" t="s">
        <v>1014</v>
      </c>
      <c r="K70" s="180"/>
      <c r="L70" s="181"/>
      <c r="M70" s="184"/>
      <c r="N70" s="208">
        <v>39814</v>
      </c>
      <c r="O70" s="182">
        <v>6872800</v>
      </c>
      <c r="P70" s="185">
        <v>4383325.169999999</v>
      </c>
      <c r="Q70" s="185"/>
      <c r="R70" s="185"/>
      <c r="S70" s="185"/>
      <c r="T70" s="185"/>
      <c r="U70" s="175"/>
      <c r="V70" s="175" t="s">
        <v>848</v>
      </c>
      <c r="W70" s="175" t="s">
        <v>913</v>
      </c>
    </row>
    <row r="71" spans="1:23" s="207" customFormat="1" ht="12.75" customHeight="1">
      <c r="A71" s="177" t="s">
        <v>495</v>
      </c>
      <c r="B71" s="177">
        <v>2009</v>
      </c>
      <c r="C71" s="183" t="s">
        <v>986</v>
      </c>
      <c r="D71" s="177">
        <v>224</v>
      </c>
      <c r="E71" s="177">
        <v>10283</v>
      </c>
      <c r="F71" s="177" t="s">
        <v>387</v>
      </c>
      <c r="G71" s="176" t="s">
        <v>1011</v>
      </c>
      <c r="H71" s="176" t="s">
        <v>1012</v>
      </c>
      <c r="I71" s="177" t="s">
        <v>1013</v>
      </c>
      <c r="J71" s="180" t="s">
        <v>1015</v>
      </c>
      <c r="K71" s="180"/>
      <c r="L71" s="181"/>
      <c r="M71" s="184"/>
      <c r="N71" s="208"/>
      <c r="O71" s="182"/>
      <c r="P71" s="185">
        <v>2248075.1100000003</v>
      </c>
      <c r="Q71" s="185"/>
      <c r="R71" s="185"/>
      <c r="S71" s="185"/>
      <c r="T71" s="185"/>
      <c r="U71" s="175" t="s">
        <v>1016</v>
      </c>
      <c r="V71" s="175" t="s">
        <v>848</v>
      </c>
      <c r="W71" s="175" t="s">
        <v>913</v>
      </c>
    </row>
    <row r="72" spans="1:23" s="207" customFormat="1" ht="12.75" customHeight="1">
      <c r="A72" s="177" t="s">
        <v>495</v>
      </c>
      <c r="B72" s="177">
        <v>2009</v>
      </c>
      <c r="C72" s="183" t="s">
        <v>516</v>
      </c>
      <c r="D72" s="177">
        <v>581</v>
      </c>
      <c r="E72" s="177">
        <v>10744</v>
      </c>
      <c r="F72" s="177" t="s">
        <v>387</v>
      </c>
      <c r="G72" s="176" t="s">
        <v>1011</v>
      </c>
      <c r="H72" s="176" t="s">
        <v>1017</v>
      </c>
      <c r="I72" s="177" t="s">
        <v>1013</v>
      </c>
      <c r="J72" s="180" t="s">
        <v>1018</v>
      </c>
      <c r="K72" s="180"/>
      <c r="L72" s="181"/>
      <c r="M72" s="184"/>
      <c r="N72" s="208">
        <v>39814</v>
      </c>
      <c r="O72" s="182">
        <v>2552700</v>
      </c>
      <c r="P72" s="185">
        <v>1170796.6599999999</v>
      </c>
      <c r="Q72" s="185"/>
      <c r="R72" s="185"/>
      <c r="S72" s="185"/>
      <c r="T72" s="185"/>
      <c r="U72" s="175"/>
      <c r="V72" s="175" t="s">
        <v>848</v>
      </c>
      <c r="W72" s="175" t="s">
        <v>913</v>
      </c>
    </row>
    <row r="73" spans="1:23" s="207" customFormat="1" ht="12.75" customHeight="1">
      <c r="A73" s="177" t="s">
        <v>495</v>
      </c>
      <c r="B73" s="177">
        <v>2009</v>
      </c>
      <c r="C73" s="183" t="s">
        <v>516</v>
      </c>
      <c r="D73" s="177">
        <v>581</v>
      </c>
      <c r="E73" s="177">
        <v>10744</v>
      </c>
      <c r="F73" s="177" t="s">
        <v>387</v>
      </c>
      <c r="G73" s="176" t="s">
        <v>1011</v>
      </c>
      <c r="H73" s="176" t="s">
        <v>1017</v>
      </c>
      <c r="I73" s="177" t="s">
        <v>1013</v>
      </c>
      <c r="J73" s="180" t="s">
        <v>1019</v>
      </c>
      <c r="K73" s="180"/>
      <c r="L73" s="181"/>
      <c r="M73" s="184"/>
      <c r="N73" s="208"/>
      <c r="O73" s="182"/>
      <c r="P73" s="185">
        <v>600490.53999999992</v>
      </c>
      <c r="Q73" s="185"/>
      <c r="R73" s="185"/>
      <c r="S73" s="185"/>
      <c r="T73" s="185"/>
      <c r="U73" s="175" t="s">
        <v>1020</v>
      </c>
      <c r="V73" s="175" t="s">
        <v>848</v>
      </c>
      <c r="W73" s="175" t="s">
        <v>913</v>
      </c>
    </row>
    <row r="74" spans="1:23" s="207" customFormat="1" ht="12.75" customHeight="1">
      <c r="A74" s="178" t="s">
        <v>495</v>
      </c>
      <c r="B74" s="178">
        <v>2008</v>
      </c>
      <c r="C74" s="194" t="s">
        <v>536</v>
      </c>
      <c r="D74" s="178">
        <v>107</v>
      </c>
      <c r="E74" s="178">
        <v>10132</v>
      </c>
      <c r="F74" s="178" t="s">
        <v>381</v>
      </c>
      <c r="G74" s="194" t="s">
        <v>1021</v>
      </c>
      <c r="H74" s="215" t="s">
        <v>1022</v>
      </c>
      <c r="I74" s="178" t="s">
        <v>1023</v>
      </c>
      <c r="J74" s="195" t="s">
        <v>1024</v>
      </c>
      <c r="K74" s="195"/>
      <c r="L74" s="196"/>
      <c r="M74" s="197"/>
      <c r="N74" s="198">
        <v>39589</v>
      </c>
      <c r="O74" s="185">
        <v>25288</v>
      </c>
      <c r="P74" s="185">
        <v>27455.729999999992</v>
      </c>
      <c r="Q74" s="185"/>
      <c r="R74" s="185"/>
      <c r="S74" s="185"/>
      <c r="T74" s="185"/>
      <c r="U74" s="199"/>
      <c r="V74" s="175" t="s">
        <v>848</v>
      </c>
      <c r="W74" s="199" t="s">
        <v>913</v>
      </c>
    </row>
    <row r="75" spans="1:23" s="207" customFormat="1" ht="12.75" customHeight="1">
      <c r="A75" s="178" t="s">
        <v>495</v>
      </c>
      <c r="B75" s="178">
        <v>2008</v>
      </c>
      <c r="C75" s="194" t="s">
        <v>536</v>
      </c>
      <c r="D75" s="178">
        <v>107</v>
      </c>
      <c r="E75" s="178">
        <v>10132</v>
      </c>
      <c r="F75" s="178" t="s">
        <v>381</v>
      </c>
      <c r="G75" s="194" t="s">
        <v>1021</v>
      </c>
      <c r="H75" s="215" t="s">
        <v>1022</v>
      </c>
      <c r="I75" s="178" t="s">
        <v>1023</v>
      </c>
      <c r="J75" s="195" t="s">
        <v>1025</v>
      </c>
      <c r="K75" s="195"/>
      <c r="L75" s="196"/>
      <c r="M75" s="197"/>
      <c r="N75" s="198"/>
      <c r="O75" s="185"/>
      <c r="P75" s="185">
        <v>14106.089999999998</v>
      </c>
      <c r="Q75" s="185"/>
      <c r="R75" s="185"/>
      <c r="S75" s="185"/>
      <c r="T75" s="185"/>
      <c r="U75" s="199" t="s">
        <v>1026</v>
      </c>
      <c r="V75" s="175" t="s">
        <v>848</v>
      </c>
      <c r="W75" s="199" t="s">
        <v>913</v>
      </c>
    </row>
    <row r="76" spans="1:23" s="207" customFormat="1" ht="12.75" customHeight="1">
      <c r="A76" s="178" t="s">
        <v>495</v>
      </c>
      <c r="B76" s="178">
        <v>2008</v>
      </c>
      <c r="C76" s="194" t="s">
        <v>536</v>
      </c>
      <c r="D76" s="178">
        <v>107</v>
      </c>
      <c r="E76" s="178">
        <v>10132</v>
      </c>
      <c r="F76" s="178" t="s">
        <v>381</v>
      </c>
      <c r="G76" s="194" t="s">
        <v>1021</v>
      </c>
      <c r="H76" s="215" t="s">
        <v>1027</v>
      </c>
      <c r="I76" s="178" t="s">
        <v>1023</v>
      </c>
      <c r="J76" s="195" t="s">
        <v>1028</v>
      </c>
      <c r="K76" s="195"/>
      <c r="L76" s="196"/>
      <c r="M76" s="197"/>
      <c r="N76" s="198">
        <v>39584</v>
      </c>
      <c r="O76" s="185">
        <v>807418</v>
      </c>
      <c r="P76" s="185">
        <v>808427.25000000012</v>
      </c>
      <c r="Q76" s="185"/>
      <c r="R76" s="185"/>
      <c r="S76" s="185"/>
      <c r="T76" s="185"/>
      <c r="U76" s="199"/>
      <c r="V76" s="175" t="s">
        <v>848</v>
      </c>
      <c r="W76" s="199" t="s">
        <v>913</v>
      </c>
    </row>
    <row r="77" spans="1:23" s="207" customFormat="1" ht="12.75" customHeight="1">
      <c r="A77" s="178" t="s">
        <v>495</v>
      </c>
      <c r="B77" s="178">
        <v>2008</v>
      </c>
      <c r="C77" s="194" t="s">
        <v>536</v>
      </c>
      <c r="D77" s="178">
        <v>107</v>
      </c>
      <c r="E77" s="178">
        <v>10132</v>
      </c>
      <c r="F77" s="178" t="s">
        <v>381</v>
      </c>
      <c r="G77" s="194" t="s">
        <v>1021</v>
      </c>
      <c r="H77" s="215" t="s">
        <v>1027</v>
      </c>
      <c r="I77" s="178" t="s">
        <v>1023</v>
      </c>
      <c r="J77" s="195" t="s">
        <v>1029</v>
      </c>
      <c r="K77" s="195"/>
      <c r="L77" s="196"/>
      <c r="M77" s="197"/>
      <c r="N77" s="198"/>
      <c r="O77" s="185"/>
      <c r="P77" s="185">
        <v>415290.63000000012</v>
      </c>
      <c r="Q77" s="185"/>
      <c r="R77" s="185"/>
      <c r="S77" s="185"/>
      <c r="T77" s="185"/>
      <c r="U77" s="199" t="s">
        <v>1030</v>
      </c>
      <c r="V77" s="175" t="s">
        <v>848</v>
      </c>
      <c r="W77" s="199" t="s">
        <v>913</v>
      </c>
    </row>
    <row r="78" spans="1:23" s="207" customFormat="1" ht="12.75" customHeight="1">
      <c r="A78" s="178" t="s">
        <v>495</v>
      </c>
      <c r="B78" s="178">
        <v>2008</v>
      </c>
      <c r="C78" s="194" t="s">
        <v>536</v>
      </c>
      <c r="D78" s="178">
        <v>107</v>
      </c>
      <c r="E78" s="178">
        <v>10132</v>
      </c>
      <c r="F78" s="178" t="s">
        <v>1031</v>
      </c>
      <c r="G78" s="194" t="s">
        <v>1021</v>
      </c>
      <c r="H78" s="176" t="s">
        <v>1032</v>
      </c>
      <c r="I78" s="178" t="s">
        <v>1023</v>
      </c>
      <c r="J78" s="195" t="s">
        <v>1033</v>
      </c>
      <c r="K78" s="195"/>
      <c r="L78" s="196"/>
      <c r="M78" s="197"/>
      <c r="N78" s="216">
        <v>39753</v>
      </c>
      <c r="O78" s="185">
        <v>332762</v>
      </c>
      <c r="P78" s="185">
        <v>0</v>
      </c>
      <c r="Q78" s="185"/>
      <c r="R78" s="185"/>
      <c r="S78" s="185"/>
      <c r="T78" s="185"/>
      <c r="U78" s="199"/>
      <c r="V78" s="175" t="s">
        <v>848</v>
      </c>
      <c r="W78" s="199" t="s">
        <v>913</v>
      </c>
    </row>
    <row r="79" spans="1:23" s="207" customFormat="1" ht="12.75" customHeight="1">
      <c r="A79" s="177" t="s">
        <v>495</v>
      </c>
      <c r="B79" s="177">
        <v>2009</v>
      </c>
      <c r="C79" s="176" t="s">
        <v>536</v>
      </c>
      <c r="D79" s="177">
        <v>229</v>
      </c>
      <c r="E79" s="177">
        <v>10292</v>
      </c>
      <c r="F79" s="177" t="s">
        <v>381</v>
      </c>
      <c r="G79" s="176" t="s">
        <v>1021</v>
      </c>
      <c r="H79" s="176" t="s">
        <v>1034</v>
      </c>
      <c r="I79" s="177" t="s">
        <v>1023</v>
      </c>
      <c r="J79" s="180" t="s">
        <v>1035</v>
      </c>
      <c r="K79" s="180"/>
      <c r="L79" s="181"/>
      <c r="M79" s="184" t="s">
        <v>1036</v>
      </c>
      <c r="N79" s="179">
        <v>39965</v>
      </c>
      <c r="O79" s="182">
        <v>11119200</v>
      </c>
      <c r="P79" s="185">
        <v>6864974</v>
      </c>
      <c r="Q79" s="185"/>
      <c r="R79" s="185"/>
      <c r="S79" s="185"/>
      <c r="T79" s="185"/>
      <c r="U79" s="175"/>
      <c r="V79" s="175" t="s">
        <v>848</v>
      </c>
      <c r="W79" s="175" t="s">
        <v>913</v>
      </c>
    </row>
    <row r="80" spans="1:23" s="207" customFormat="1" ht="12.75" customHeight="1">
      <c r="A80" s="177" t="s">
        <v>495</v>
      </c>
      <c r="B80" s="177">
        <v>2009</v>
      </c>
      <c r="C80" s="176" t="s">
        <v>536</v>
      </c>
      <c r="D80" s="177">
        <v>229</v>
      </c>
      <c r="E80" s="177">
        <v>10292</v>
      </c>
      <c r="F80" s="177" t="s">
        <v>381</v>
      </c>
      <c r="G80" s="176" t="s">
        <v>1021</v>
      </c>
      <c r="H80" s="176" t="s">
        <v>1034</v>
      </c>
      <c r="I80" s="177" t="s">
        <v>1023</v>
      </c>
      <c r="J80" s="180" t="s">
        <v>1037</v>
      </c>
      <c r="K80" s="180"/>
      <c r="L80" s="181"/>
      <c r="M80" s="184" t="s">
        <v>1036</v>
      </c>
      <c r="N80" s="179"/>
      <c r="O80" s="182"/>
      <c r="P80" s="185">
        <v>3527397</v>
      </c>
      <c r="Q80" s="185"/>
      <c r="R80" s="185"/>
      <c r="S80" s="185"/>
      <c r="T80" s="185"/>
      <c r="U80" s="175" t="s">
        <v>1038</v>
      </c>
      <c r="V80" s="175" t="s">
        <v>848</v>
      </c>
      <c r="W80" s="175" t="s">
        <v>913</v>
      </c>
    </row>
    <row r="81" spans="1:23" s="207" customFormat="1" ht="12.75" customHeight="1">
      <c r="A81" s="177" t="s">
        <v>495</v>
      </c>
      <c r="B81" s="177">
        <v>2009</v>
      </c>
      <c r="C81" s="176" t="s">
        <v>536</v>
      </c>
      <c r="D81" s="177">
        <v>229</v>
      </c>
      <c r="E81" s="177">
        <v>10292</v>
      </c>
      <c r="F81" s="177" t="s">
        <v>381</v>
      </c>
      <c r="G81" s="176" t="s">
        <v>1021</v>
      </c>
      <c r="H81" s="176" t="s">
        <v>1039</v>
      </c>
      <c r="I81" s="177" t="s">
        <v>1023</v>
      </c>
      <c r="J81" s="180" t="s">
        <v>1040</v>
      </c>
      <c r="K81" s="180"/>
      <c r="L81" s="181"/>
      <c r="M81" s="184"/>
      <c r="N81" s="179">
        <v>39965</v>
      </c>
      <c r="O81" s="182">
        <v>136700</v>
      </c>
      <c r="P81" s="185">
        <v>171810.95</v>
      </c>
      <c r="Q81" s="185"/>
      <c r="R81" s="185"/>
      <c r="S81" s="185"/>
      <c r="T81" s="185"/>
      <c r="U81" s="175"/>
      <c r="V81" s="175" t="s">
        <v>848</v>
      </c>
      <c r="W81" s="175" t="s">
        <v>913</v>
      </c>
    </row>
    <row r="82" spans="1:23" s="207" customFormat="1" ht="12.75" customHeight="1">
      <c r="A82" s="177" t="s">
        <v>495</v>
      </c>
      <c r="B82" s="177">
        <v>2009</v>
      </c>
      <c r="C82" s="176" t="s">
        <v>536</v>
      </c>
      <c r="D82" s="177">
        <v>229</v>
      </c>
      <c r="E82" s="177">
        <v>10292</v>
      </c>
      <c r="F82" s="177" t="s">
        <v>381</v>
      </c>
      <c r="G82" s="176" t="s">
        <v>1021</v>
      </c>
      <c r="H82" s="176" t="s">
        <v>1039</v>
      </c>
      <c r="I82" s="177" t="s">
        <v>1023</v>
      </c>
      <c r="J82" s="180" t="s">
        <v>1041</v>
      </c>
      <c r="K82" s="180"/>
      <c r="L82" s="181"/>
      <c r="M82" s="184"/>
      <c r="N82" s="179"/>
      <c r="O82" s="182"/>
      <c r="P82" s="185">
        <v>88255.700000000026</v>
      </c>
      <c r="Q82" s="185"/>
      <c r="R82" s="185"/>
      <c r="S82" s="185"/>
      <c r="T82" s="185"/>
      <c r="U82" s="175" t="s">
        <v>1042</v>
      </c>
      <c r="V82" s="175" t="s">
        <v>848</v>
      </c>
      <c r="W82" s="175" t="s">
        <v>913</v>
      </c>
    </row>
    <row r="83" spans="1:23" s="207" customFormat="1" ht="12.75" customHeight="1">
      <c r="A83" s="177" t="s">
        <v>495</v>
      </c>
      <c r="B83" s="177">
        <v>2009</v>
      </c>
      <c r="C83" s="176" t="s">
        <v>536</v>
      </c>
      <c r="D83" s="177">
        <v>229</v>
      </c>
      <c r="E83" s="177">
        <v>10293</v>
      </c>
      <c r="F83" s="177" t="s">
        <v>1043</v>
      </c>
      <c r="G83" s="176" t="s">
        <v>1021</v>
      </c>
      <c r="H83" s="176" t="s">
        <v>1044</v>
      </c>
      <c r="I83" s="177" t="s">
        <v>1023</v>
      </c>
      <c r="J83" s="180" t="s">
        <v>1045</v>
      </c>
      <c r="K83" s="180"/>
      <c r="L83" s="181"/>
      <c r="M83" s="184"/>
      <c r="N83" s="208">
        <v>40178</v>
      </c>
      <c r="O83" s="182">
        <v>564200</v>
      </c>
      <c r="P83" s="217">
        <v>223821.68000000002</v>
      </c>
      <c r="Q83" s="185"/>
      <c r="R83" s="185"/>
      <c r="S83" s="185"/>
      <c r="T83" s="185"/>
      <c r="U83" s="218" t="s">
        <v>970</v>
      </c>
      <c r="V83" s="175" t="s">
        <v>848</v>
      </c>
      <c r="W83" s="175" t="s">
        <v>913</v>
      </c>
    </row>
    <row r="84" spans="1:23" s="207" customFormat="1" ht="12.75" customHeight="1">
      <c r="A84" s="177" t="s">
        <v>495</v>
      </c>
      <c r="B84" s="177"/>
      <c r="C84" s="176" t="s">
        <v>536</v>
      </c>
      <c r="D84" s="177">
        <v>229</v>
      </c>
      <c r="E84" s="177">
        <v>10294</v>
      </c>
      <c r="F84" s="177" t="s">
        <v>381</v>
      </c>
      <c r="G84" s="176" t="s">
        <v>1021</v>
      </c>
      <c r="H84" s="176" t="s">
        <v>1034</v>
      </c>
      <c r="I84" s="177" t="s">
        <v>1023</v>
      </c>
      <c r="J84" s="180" t="s">
        <v>1035</v>
      </c>
      <c r="K84" s="180"/>
      <c r="L84" s="181"/>
      <c r="M84" s="184" t="s">
        <v>1046</v>
      </c>
      <c r="N84" s="208">
        <v>40330</v>
      </c>
      <c r="O84" s="182">
        <v>1934200</v>
      </c>
      <c r="P84" s="185">
        <v>1205436</v>
      </c>
      <c r="Q84" s="186">
        <v>1205435.83</v>
      </c>
      <c r="R84" s="186"/>
      <c r="S84" s="186"/>
      <c r="T84" s="186"/>
      <c r="U84" s="175"/>
      <c r="V84" s="175" t="s">
        <v>848</v>
      </c>
      <c r="W84" s="175" t="s">
        <v>848</v>
      </c>
    </row>
    <row r="85" spans="1:23" s="207" customFormat="1" ht="12.75" customHeight="1">
      <c r="A85" s="177" t="s">
        <v>495</v>
      </c>
      <c r="B85" s="177"/>
      <c r="C85" s="176" t="s">
        <v>536</v>
      </c>
      <c r="D85" s="177">
        <v>229</v>
      </c>
      <c r="E85" s="177">
        <v>10294</v>
      </c>
      <c r="F85" s="177" t="s">
        <v>381</v>
      </c>
      <c r="G85" s="176" t="s">
        <v>1021</v>
      </c>
      <c r="H85" s="176" t="s">
        <v>1034</v>
      </c>
      <c r="I85" s="177" t="s">
        <v>1023</v>
      </c>
      <c r="J85" s="180" t="s">
        <v>1037</v>
      </c>
      <c r="K85" s="180"/>
      <c r="L85" s="181"/>
      <c r="M85" s="184"/>
      <c r="N85" s="208"/>
      <c r="O85" s="182"/>
      <c r="P85" s="185">
        <v>619650</v>
      </c>
      <c r="Q85" s="186">
        <v>619649.96</v>
      </c>
      <c r="R85" s="186"/>
      <c r="S85" s="186"/>
      <c r="T85" s="186"/>
      <c r="U85" s="175" t="s">
        <v>1038</v>
      </c>
      <c r="V85" s="175" t="s">
        <v>848</v>
      </c>
      <c r="W85" s="175" t="s">
        <v>848</v>
      </c>
    </row>
    <row r="86" spans="1:23" s="207" customFormat="1" ht="12.75" customHeight="1">
      <c r="A86" s="177" t="s">
        <v>495</v>
      </c>
      <c r="B86" s="175"/>
      <c r="C86" s="176" t="s">
        <v>536</v>
      </c>
      <c r="D86" s="177">
        <v>450</v>
      </c>
      <c r="E86" s="177">
        <v>10584</v>
      </c>
      <c r="F86" s="177" t="s">
        <v>256</v>
      </c>
      <c r="G86" s="176" t="s">
        <v>553</v>
      </c>
      <c r="H86" s="175" t="s">
        <v>554</v>
      </c>
      <c r="I86" s="177" t="s">
        <v>539</v>
      </c>
      <c r="J86" s="180" t="s">
        <v>555</v>
      </c>
      <c r="K86" s="180"/>
      <c r="L86" s="181" t="s">
        <v>556</v>
      </c>
      <c r="M86" s="176"/>
      <c r="N86" s="179">
        <v>41426</v>
      </c>
      <c r="O86" s="182">
        <v>8370000</v>
      </c>
      <c r="P86" s="175"/>
      <c r="Q86" s="175"/>
      <c r="R86" s="175"/>
      <c r="S86" s="182" t="s">
        <v>557</v>
      </c>
      <c r="T86" s="182">
        <v>10283386</v>
      </c>
      <c r="U86" s="175" t="s">
        <v>542</v>
      </c>
      <c r="V86" s="175" t="s">
        <v>543</v>
      </c>
      <c r="W86" s="175"/>
    </row>
    <row r="87" spans="1:23" s="207" customFormat="1" ht="12.75" customHeight="1">
      <c r="A87" s="177" t="s">
        <v>495</v>
      </c>
      <c r="B87" s="177">
        <v>2009</v>
      </c>
      <c r="C87" s="176" t="s">
        <v>536</v>
      </c>
      <c r="D87" s="177">
        <v>225</v>
      </c>
      <c r="E87" s="177" t="s">
        <v>1047</v>
      </c>
      <c r="F87" s="177" t="s">
        <v>376</v>
      </c>
      <c r="G87" s="176" t="s">
        <v>1048</v>
      </c>
      <c r="H87" s="176" t="s">
        <v>1049</v>
      </c>
      <c r="I87" s="177" t="s">
        <v>637</v>
      </c>
      <c r="J87" s="180" t="s">
        <v>1050</v>
      </c>
      <c r="K87" s="180"/>
      <c r="L87" s="181"/>
      <c r="M87" s="184"/>
      <c r="N87" s="179">
        <v>39965</v>
      </c>
      <c r="O87" s="182">
        <v>19438200</v>
      </c>
      <c r="P87" s="185">
        <v>7496710.9099999992</v>
      </c>
      <c r="Q87" s="185"/>
      <c r="R87" s="185"/>
      <c r="S87" s="185"/>
      <c r="T87" s="185"/>
      <c r="U87" s="175"/>
      <c r="V87" s="175" t="s">
        <v>848</v>
      </c>
      <c r="W87" s="175" t="s">
        <v>913</v>
      </c>
    </row>
    <row r="88" spans="1:23" s="207" customFormat="1" ht="12.75" customHeight="1">
      <c r="A88" s="177" t="s">
        <v>495</v>
      </c>
      <c r="B88" s="177">
        <v>2009</v>
      </c>
      <c r="C88" s="176" t="s">
        <v>536</v>
      </c>
      <c r="D88" s="177">
        <v>225</v>
      </c>
      <c r="E88" s="177" t="s">
        <v>1047</v>
      </c>
      <c r="F88" s="177" t="s">
        <v>376</v>
      </c>
      <c r="G88" s="176" t="s">
        <v>1048</v>
      </c>
      <c r="H88" s="176" t="s">
        <v>1049</v>
      </c>
      <c r="I88" s="177" t="s">
        <v>637</v>
      </c>
      <c r="J88" s="180" t="s">
        <v>1051</v>
      </c>
      <c r="K88" s="180"/>
      <c r="L88" s="181"/>
      <c r="M88" s="184"/>
      <c r="N88" s="179"/>
      <c r="O88" s="182"/>
      <c r="P88" s="185">
        <v>3851829</v>
      </c>
      <c r="Q88" s="185"/>
      <c r="R88" s="185"/>
      <c r="S88" s="185"/>
      <c r="T88" s="185"/>
      <c r="U88" s="175" t="s">
        <v>1052</v>
      </c>
      <c r="V88" s="175" t="s">
        <v>848</v>
      </c>
      <c r="W88" s="175" t="s">
        <v>913</v>
      </c>
    </row>
    <row r="89" spans="1:23" s="207" customFormat="1" ht="12.75" customHeight="1">
      <c r="A89" s="177" t="s">
        <v>495</v>
      </c>
      <c r="B89" s="177">
        <v>2009</v>
      </c>
      <c r="C89" s="176" t="s">
        <v>536</v>
      </c>
      <c r="D89" s="177">
        <v>225</v>
      </c>
      <c r="E89" s="177" t="s">
        <v>1047</v>
      </c>
      <c r="F89" s="177" t="s">
        <v>376</v>
      </c>
      <c r="G89" s="176" t="s">
        <v>1048</v>
      </c>
      <c r="H89" s="176" t="s">
        <v>1053</v>
      </c>
      <c r="I89" s="177" t="s">
        <v>637</v>
      </c>
      <c r="J89" s="180" t="s">
        <v>1054</v>
      </c>
      <c r="K89" s="180"/>
      <c r="L89" s="181"/>
      <c r="M89" s="184"/>
      <c r="N89" s="179">
        <v>39965</v>
      </c>
      <c r="O89" s="182">
        <v>106400</v>
      </c>
      <c r="P89" s="185">
        <v>76204.069999999992</v>
      </c>
      <c r="Q89" s="185"/>
      <c r="R89" s="185"/>
      <c r="S89" s="185"/>
      <c r="T89" s="185"/>
      <c r="U89" s="175"/>
      <c r="V89" s="175" t="s">
        <v>848</v>
      </c>
      <c r="W89" s="175" t="s">
        <v>913</v>
      </c>
    </row>
    <row r="90" spans="1:23" s="207" customFormat="1" ht="12.75" customHeight="1">
      <c r="A90" s="177" t="s">
        <v>495</v>
      </c>
      <c r="B90" s="177">
        <v>2009</v>
      </c>
      <c r="C90" s="176" t="s">
        <v>536</v>
      </c>
      <c r="D90" s="177">
        <v>225</v>
      </c>
      <c r="E90" s="177" t="s">
        <v>1047</v>
      </c>
      <c r="F90" s="177" t="s">
        <v>376</v>
      </c>
      <c r="G90" s="176" t="s">
        <v>1048</v>
      </c>
      <c r="H90" s="176" t="s">
        <v>1053</v>
      </c>
      <c r="I90" s="177" t="s">
        <v>637</v>
      </c>
      <c r="J90" s="180" t="s">
        <v>1055</v>
      </c>
      <c r="K90" s="180"/>
      <c r="L90" s="181"/>
      <c r="M90" s="184"/>
      <c r="N90" s="179"/>
      <c r="O90" s="182"/>
      <c r="P90" s="185">
        <v>39146</v>
      </c>
      <c r="Q90" s="209"/>
      <c r="R90" s="209"/>
      <c r="S90" s="209"/>
      <c r="T90" s="209"/>
      <c r="U90" s="175" t="s">
        <v>1056</v>
      </c>
      <c r="V90" s="175" t="s">
        <v>848</v>
      </c>
      <c r="W90" s="175" t="s">
        <v>913</v>
      </c>
    </row>
    <row r="91" spans="1:23" s="207" customFormat="1" ht="12.75" customHeight="1">
      <c r="A91" s="177" t="s">
        <v>495</v>
      </c>
      <c r="B91" s="177">
        <v>2009</v>
      </c>
      <c r="C91" s="176" t="s">
        <v>536</v>
      </c>
      <c r="D91" s="177">
        <v>225</v>
      </c>
      <c r="E91" s="177" t="s">
        <v>1047</v>
      </c>
      <c r="F91" s="177" t="s">
        <v>376</v>
      </c>
      <c r="G91" s="176" t="s">
        <v>1048</v>
      </c>
      <c r="H91" s="176" t="s">
        <v>1057</v>
      </c>
      <c r="I91" s="177" t="s">
        <v>637</v>
      </c>
      <c r="J91" s="180" t="s">
        <v>1058</v>
      </c>
      <c r="K91" s="180"/>
      <c r="L91" s="181"/>
      <c r="M91" s="184"/>
      <c r="N91" s="179">
        <v>39965</v>
      </c>
      <c r="O91" s="182">
        <v>250400</v>
      </c>
      <c r="P91" s="185">
        <v>76757.399999999994</v>
      </c>
      <c r="Q91" s="185"/>
      <c r="R91" s="185"/>
      <c r="S91" s="185"/>
      <c r="T91" s="185"/>
      <c r="U91" s="175"/>
      <c r="V91" s="175" t="s">
        <v>848</v>
      </c>
      <c r="W91" s="175" t="s">
        <v>913</v>
      </c>
    </row>
    <row r="92" spans="1:23" s="207" customFormat="1" ht="12.75" customHeight="1">
      <c r="A92" s="177" t="s">
        <v>495</v>
      </c>
      <c r="B92" s="177">
        <v>2009</v>
      </c>
      <c r="C92" s="176" t="s">
        <v>536</v>
      </c>
      <c r="D92" s="177">
        <v>225</v>
      </c>
      <c r="E92" s="177" t="s">
        <v>1047</v>
      </c>
      <c r="F92" s="177" t="s">
        <v>376</v>
      </c>
      <c r="G92" s="176" t="s">
        <v>1048</v>
      </c>
      <c r="H92" s="176" t="s">
        <v>1057</v>
      </c>
      <c r="I92" s="177" t="s">
        <v>637</v>
      </c>
      <c r="J92" s="180" t="s">
        <v>1059</v>
      </c>
      <c r="K92" s="180"/>
      <c r="L92" s="181"/>
      <c r="M92" s="184"/>
      <c r="N92" s="179"/>
      <c r="O92" s="182"/>
      <c r="P92" s="185">
        <v>39664</v>
      </c>
      <c r="Q92" s="185"/>
      <c r="R92" s="185"/>
      <c r="S92" s="185"/>
      <c r="T92" s="185"/>
      <c r="U92" s="175" t="s">
        <v>1060</v>
      </c>
      <c r="V92" s="175" t="s">
        <v>848</v>
      </c>
      <c r="W92" s="175" t="s">
        <v>913</v>
      </c>
    </row>
    <row r="93" spans="1:23" s="207" customFormat="1" ht="12.75" customHeight="1">
      <c r="A93" s="177" t="s">
        <v>495</v>
      </c>
      <c r="B93" s="177">
        <v>2009</v>
      </c>
      <c r="C93" s="176" t="s">
        <v>536</v>
      </c>
      <c r="D93" s="177">
        <v>217</v>
      </c>
      <c r="E93" s="177">
        <v>10276</v>
      </c>
      <c r="F93" s="177" t="s">
        <v>370</v>
      </c>
      <c r="G93" s="176" t="s">
        <v>1061</v>
      </c>
      <c r="H93" s="176" t="s">
        <v>1062</v>
      </c>
      <c r="I93" s="177" t="s">
        <v>1063</v>
      </c>
      <c r="J93" s="180" t="s">
        <v>1064</v>
      </c>
      <c r="K93" s="180"/>
      <c r="L93" s="181"/>
      <c r="M93" s="184"/>
      <c r="N93" s="179">
        <v>40148</v>
      </c>
      <c r="O93" s="182">
        <v>488600</v>
      </c>
      <c r="P93" s="185">
        <v>305334.81</v>
      </c>
      <c r="Q93" s="185"/>
      <c r="R93" s="185"/>
      <c r="S93" s="185"/>
      <c r="T93" s="185"/>
      <c r="U93" s="175"/>
      <c r="V93" s="175" t="s">
        <v>848</v>
      </c>
      <c r="W93" s="175" t="s">
        <v>913</v>
      </c>
    </row>
    <row r="94" spans="1:23" s="207" customFormat="1" ht="12.75" customHeight="1">
      <c r="A94" s="177" t="s">
        <v>495</v>
      </c>
      <c r="B94" s="177">
        <v>2009</v>
      </c>
      <c r="C94" s="176" t="s">
        <v>536</v>
      </c>
      <c r="D94" s="177">
        <v>217</v>
      </c>
      <c r="E94" s="177">
        <v>10276</v>
      </c>
      <c r="F94" s="177" t="s">
        <v>370</v>
      </c>
      <c r="G94" s="176" t="s">
        <v>1061</v>
      </c>
      <c r="H94" s="176" t="s">
        <v>1062</v>
      </c>
      <c r="I94" s="177" t="s">
        <v>1063</v>
      </c>
      <c r="J94" s="180" t="s">
        <v>1065</v>
      </c>
      <c r="K94" s="180"/>
      <c r="L94" s="181"/>
      <c r="M94" s="184"/>
      <c r="N94" s="179"/>
      <c r="O94" s="182"/>
      <c r="P94" s="185">
        <v>156838</v>
      </c>
      <c r="Q94" s="185"/>
      <c r="R94" s="185"/>
      <c r="S94" s="185"/>
      <c r="T94" s="185"/>
      <c r="U94" s="175" t="s">
        <v>1066</v>
      </c>
      <c r="V94" s="175" t="s">
        <v>848</v>
      </c>
      <c r="W94" s="175" t="s">
        <v>913</v>
      </c>
    </row>
    <row r="95" spans="1:23" s="207" customFormat="1" ht="12.75" customHeight="1">
      <c r="A95" s="177" t="s">
        <v>495</v>
      </c>
      <c r="B95" s="177">
        <v>2009</v>
      </c>
      <c r="C95" s="176" t="s">
        <v>536</v>
      </c>
      <c r="D95" s="177">
        <v>218</v>
      </c>
      <c r="E95" s="177">
        <v>10277</v>
      </c>
      <c r="F95" s="177" t="s">
        <v>370</v>
      </c>
      <c r="G95" s="176" t="s">
        <v>1061</v>
      </c>
      <c r="H95" s="176" t="s">
        <v>1067</v>
      </c>
      <c r="I95" s="177" t="s">
        <v>1063</v>
      </c>
      <c r="J95" s="180" t="s">
        <v>1068</v>
      </c>
      <c r="K95" s="180"/>
      <c r="L95" s="181"/>
      <c r="M95" s="184"/>
      <c r="N95" s="179">
        <v>40148</v>
      </c>
      <c r="O95" s="182">
        <v>609300</v>
      </c>
      <c r="P95" s="185">
        <v>409561.14</v>
      </c>
      <c r="Q95" s="185"/>
      <c r="R95" s="185"/>
      <c r="S95" s="185"/>
      <c r="T95" s="185"/>
      <c r="U95" s="175"/>
      <c r="V95" s="175" t="s">
        <v>848</v>
      </c>
      <c r="W95" s="175" t="s">
        <v>913</v>
      </c>
    </row>
    <row r="96" spans="1:23" s="219" customFormat="1" ht="12.75" customHeight="1">
      <c r="A96" s="177" t="s">
        <v>495</v>
      </c>
      <c r="B96" s="177">
        <v>2009</v>
      </c>
      <c r="C96" s="176" t="s">
        <v>536</v>
      </c>
      <c r="D96" s="177">
        <v>218</v>
      </c>
      <c r="E96" s="177">
        <v>10277</v>
      </c>
      <c r="F96" s="177" t="s">
        <v>370</v>
      </c>
      <c r="G96" s="176" t="s">
        <v>1061</v>
      </c>
      <c r="H96" s="176" t="s">
        <v>1067</v>
      </c>
      <c r="I96" s="177" t="s">
        <v>1063</v>
      </c>
      <c r="J96" s="180" t="s">
        <v>1069</v>
      </c>
      <c r="K96" s="180"/>
      <c r="L96" s="181"/>
      <c r="M96" s="184"/>
      <c r="N96" s="179"/>
      <c r="O96" s="182"/>
      <c r="P96" s="185">
        <v>210339</v>
      </c>
      <c r="Q96" s="185"/>
      <c r="R96" s="185"/>
      <c r="S96" s="185"/>
      <c r="T96" s="185"/>
      <c r="U96" s="175" t="s">
        <v>1070</v>
      </c>
      <c r="V96" s="175" t="s">
        <v>848</v>
      </c>
      <c r="W96" s="175" t="s">
        <v>913</v>
      </c>
    </row>
    <row r="97" spans="1:23" s="219" customFormat="1" ht="12.75" customHeight="1">
      <c r="A97" s="177" t="s">
        <v>495</v>
      </c>
      <c r="B97" s="177">
        <v>2009</v>
      </c>
      <c r="C97" s="176" t="s">
        <v>536</v>
      </c>
      <c r="D97" s="177">
        <v>218</v>
      </c>
      <c r="E97" s="177">
        <v>10277</v>
      </c>
      <c r="F97" s="177" t="s">
        <v>370</v>
      </c>
      <c r="G97" s="176" t="s">
        <v>1061</v>
      </c>
      <c r="H97" s="176" t="s">
        <v>1071</v>
      </c>
      <c r="I97" s="177" t="s">
        <v>1063</v>
      </c>
      <c r="J97" s="180" t="s">
        <v>1072</v>
      </c>
      <c r="K97" s="180"/>
      <c r="L97" s="181"/>
      <c r="M97" s="184"/>
      <c r="N97" s="179">
        <v>40148</v>
      </c>
      <c r="O97" s="182">
        <v>114300</v>
      </c>
      <c r="P97" s="185">
        <v>45737.210000000006</v>
      </c>
      <c r="Q97" s="185"/>
      <c r="R97" s="185"/>
      <c r="S97" s="185"/>
      <c r="T97" s="185"/>
      <c r="U97" s="175"/>
      <c r="V97" s="175" t="s">
        <v>848</v>
      </c>
      <c r="W97" s="175" t="s">
        <v>913</v>
      </c>
    </row>
    <row r="98" spans="1:23" s="219" customFormat="1" ht="12.75" customHeight="1">
      <c r="A98" s="177" t="s">
        <v>495</v>
      </c>
      <c r="B98" s="177">
        <v>2009</v>
      </c>
      <c r="C98" s="176" t="s">
        <v>536</v>
      </c>
      <c r="D98" s="177">
        <v>218</v>
      </c>
      <c r="E98" s="177">
        <v>10277</v>
      </c>
      <c r="F98" s="177" t="s">
        <v>370</v>
      </c>
      <c r="G98" s="176" t="s">
        <v>1061</v>
      </c>
      <c r="H98" s="176" t="s">
        <v>1071</v>
      </c>
      <c r="I98" s="177" t="s">
        <v>1063</v>
      </c>
      <c r="J98" s="180" t="s">
        <v>1073</v>
      </c>
      <c r="K98" s="180"/>
      <c r="L98" s="181"/>
      <c r="M98" s="184"/>
      <c r="N98" s="179"/>
      <c r="O98" s="182"/>
      <c r="P98" s="185">
        <v>23497</v>
      </c>
      <c r="Q98" s="185"/>
      <c r="R98" s="185"/>
      <c r="S98" s="185"/>
      <c r="T98" s="185"/>
      <c r="U98" s="175" t="s">
        <v>1074</v>
      </c>
      <c r="V98" s="175" t="s">
        <v>848</v>
      </c>
      <c r="W98" s="175" t="s">
        <v>913</v>
      </c>
    </row>
    <row r="99" spans="1:23" s="219" customFormat="1" ht="12.75" customHeight="1">
      <c r="A99" s="177" t="s">
        <v>495</v>
      </c>
      <c r="B99" s="177">
        <v>2009</v>
      </c>
      <c r="C99" s="176" t="s">
        <v>536</v>
      </c>
      <c r="D99" s="177">
        <v>219</v>
      </c>
      <c r="E99" s="177">
        <v>10278</v>
      </c>
      <c r="F99" s="177" t="s">
        <v>370</v>
      </c>
      <c r="G99" s="176" t="s">
        <v>1061</v>
      </c>
      <c r="H99" s="176" t="s">
        <v>1075</v>
      </c>
      <c r="I99" s="177" t="s">
        <v>1063</v>
      </c>
      <c r="J99" s="180" t="s">
        <v>1076</v>
      </c>
      <c r="K99" s="180"/>
      <c r="L99" s="181"/>
      <c r="M99" s="184"/>
      <c r="N99" s="179">
        <v>40148</v>
      </c>
      <c r="O99" s="182">
        <v>4865300</v>
      </c>
      <c r="P99" s="185">
        <v>4395305.370000002</v>
      </c>
      <c r="Q99" s="185">
        <v>210315.41</v>
      </c>
      <c r="R99" s="185"/>
      <c r="S99" s="185"/>
      <c r="T99" s="185"/>
      <c r="U99" s="175" t="s">
        <v>1077</v>
      </c>
      <c r="V99" s="175" t="s">
        <v>848</v>
      </c>
      <c r="W99" s="175" t="s">
        <v>913</v>
      </c>
    </row>
    <row r="100" spans="1:23" s="219" customFormat="1" ht="12.75" customHeight="1">
      <c r="A100" s="177" t="s">
        <v>495</v>
      </c>
      <c r="B100" s="177">
        <v>2009</v>
      </c>
      <c r="C100" s="176" t="s">
        <v>536</v>
      </c>
      <c r="D100" s="177">
        <v>219</v>
      </c>
      <c r="E100" s="177">
        <v>10278</v>
      </c>
      <c r="F100" s="177" t="s">
        <v>370</v>
      </c>
      <c r="G100" s="176" t="s">
        <v>1061</v>
      </c>
      <c r="H100" s="176" t="s">
        <v>1078</v>
      </c>
      <c r="I100" s="177" t="s">
        <v>1063</v>
      </c>
      <c r="J100" s="180" t="s">
        <v>1079</v>
      </c>
      <c r="K100" s="180"/>
      <c r="L100" s="181"/>
      <c r="M100" s="184"/>
      <c r="N100" s="179">
        <v>40148</v>
      </c>
      <c r="O100" s="182">
        <v>401900</v>
      </c>
      <c r="P100" s="185">
        <v>279528.63999999996</v>
      </c>
      <c r="Q100" s="185"/>
      <c r="R100" s="185"/>
      <c r="S100" s="185"/>
      <c r="T100" s="185"/>
      <c r="U100" s="175"/>
      <c r="V100" s="175" t="s">
        <v>848</v>
      </c>
      <c r="W100" s="175" t="s">
        <v>913</v>
      </c>
    </row>
    <row r="101" spans="1:23" s="219" customFormat="1" ht="12.75" customHeight="1">
      <c r="A101" s="177" t="s">
        <v>495</v>
      </c>
      <c r="B101" s="177">
        <v>2009</v>
      </c>
      <c r="C101" s="176" t="s">
        <v>536</v>
      </c>
      <c r="D101" s="177">
        <v>219</v>
      </c>
      <c r="E101" s="177">
        <v>10278</v>
      </c>
      <c r="F101" s="177" t="s">
        <v>370</v>
      </c>
      <c r="G101" s="176" t="s">
        <v>1061</v>
      </c>
      <c r="H101" s="176" t="s">
        <v>1078</v>
      </c>
      <c r="I101" s="177" t="s">
        <v>1063</v>
      </c>
      <c r="J101" s="180" t="s">
        <v>1080</v>
      </c>
      <c r="K101" s="180"/>
      <c r="L101" s="181"/>
      <c r="M101" s="184"/>
      <c r="N101" s="179"/>
      <c r="O101" s="182"/>
      <c r="P101" s="185">
        <v>143464</v>
      </c>
      <c r="Q101" s="185"/>
      <c r="R101" s="185"/>
      <c r="S101" s="185"/>
      <c r="T101" s="185"/>
      <c r="U101" s="175" t="s">
        <v>1081</v>
      </c>
      <c r="V101" s="175" t="s">
        <v>848</v>
      </c>
      <c r="W101" s="175" t="s">
        <v>913</v>
      </c>
    </row>
    <row r="102" spans="1:23" s="219" customFormat="1" ht="12.75" customHeight="1">
      <c r="A102" s="177" t="s">
        <v>495</v>
      </c>
      <c r="B102" s="177">
        <v>2009</v>
      </c>
      <c r="C102" s="176" t="s">
        <v>536</v>
      </c>
      <c r="D102" s="177">
        <v>219</v>
      </c>
      <c r="E102" s="177">
        <v>10278</v>
      </c>
      <c r="F102" s="177" t="s">
        <v>370</v>
      </c>
      <c r="G102" s="176" t="s">
        <v>1061</v>
      </c>
      <c r="H102" s="176" t="s">
        <v>1082</v>
      </c>
      <c r="I102" s="177" t="s">
        <v>1063</v>
      </c>
      <c r="J102" s="180" t="s">
        <v>1083</v>
      </c>
      <c r="K102" s="180"/>
      <c r="L102" s="181"/>
      <c r="M102" s="184"/>
      <c r="N102" s="179">
        <v>40148</v>
      </c>
      <c r="O102" s="182">
        <v>94800</v>
      </c>
      <c r="P102" s="185">
        <v>4909.1799999999994</v>
      </c>
      <c r="Q102" s="185">
        <v>0</v>
      </c>
      <c r="R102" s="185"/>
      <c r="S102" s="185"/>
      <c r="T102" s="185"/>
      <c r="U102" s="175" t="s">
        <v>1084</v>
      </c>
      <c r="V102" s="175" t="s">
        <v>848</v>
      </c>
      <c r="W102" s="175" t="s">
        <v>913</v>
      </c>
    </row>
    <row r="103" spans="1:23" s="219" customFormat="1" ht="12.75" customHeight="1">
      <c r="A103" s="177" t="s">
        <v>495</v>
      </c>
      <c r="B103" s="177">
        <v>2009</v>
      </c>
      <c r="C103" s="176" t="s">
        <v>536</v>
      </c>
      <c r="D103" s="177">
        <v>219</v>
      </c>
      <c r="E103" s="177">
        <v>10278</v>
      </c>
      <c r="F103" s="177" t="s">
        <v>1085</v>
      </c>
      <c r="G103" s="176" t="s">
        <v>1061</v>
      </c>
      <c r="H103" s="176" t="s">
        <v>1086</v>
      </c>
      <c r="I103" s="177" t="s">
        <v>1063</v>
      </c>
      <c r="J103" s="180" t="s">
        <v>1087</v>
      </c>
      <c r="K103" s="180"/>
      <c r="L103" s="181"/>
      <c r="M103" s="184"/>
      <c r="N103" s="179">
        <v>40148</v>
      </c>
      <c r="O103" s="182">
        <v>131400</v>
      </c>
      <c r="P103" s="185">
        <v>7806.32</v>
      </c>
      <c r="Q103" s="185">
        <v>3046.27</v>
      </c>
      <c r="R103" s="185"/>
      <c r="S103" s="185"/>
      <c r="T103" s="185"/>
      <c r="U103" s="175" t="s">
        <v>1084</v>
      </c>
      <c r="V103" s="175" t="s">
        <v>848</v>
      </c>
      <c r="W103" s="175" t="s">
        <v>913</v>
      </c>
    </row>
    <row r="104" spans="1:23" s="219" customFormat="1" ht="12.75" customHeight="1">
      <c r="A104" s="177" t="s">
        <v>495</v>
      </c>
      <c r="B104" s="177">
        <v>2009</v>
      </c>
      <c r="C104" s="176" t="s">
        <v>536</v>
      </c>
      <c r="D104" s="177">
        <v>222</v>
      </c>
      <c r="E104" s="177">
        <v>10281</v>
      </c>
      <c r="F104" s="177" t="s">
        <v>370</v>
      </c>
      <c r="G104" s="176" t="s">
        <v>1061</v>
      </c>
      <c r="H104" s="176" t="s">
        <v>1088</v>
      </c>
      <c r="I104" s="177" t="s">
        <v>1063</v>
      </c>
      <c r="J104" s="180" t="s">
        <v>1089</v>
      </c>
      <c r="K104" s="180"/>
      <c r="L104" s="181"/>
      <c r="M104" s="184"/>
      <c r="N104" s="179">
        <v>40148</v>
      </c>
      <c r="O104" s="182">
        <v>1042000</v>
      </c>
      <c r="P104" s="185">
        <v>788969.41000000015</v>
      </c>
      <c r="Q104" s="185"/>
      <c r="R104" s="185"/>
      <c r="S104" s="185"/>
      <c r="T104" s="185"/>
      <c r="U104" s="175"/>
      <c r="V104" s="175" t="s">
        <v>848</v>
      </c>
      <c r="W104" s="175" t="s">
        <v>913</v>
      </c>
    </row>
    <row r="105" spans="1:23" s="219" customFormat="1" ht="12.75" customHeight="1">
      <c r="A105" s="177" t="s">
        <v>495</v>
      </c>
      <c r="B105" s="177">
        <v>2009</v>
      </c>
      <c r="C105" s="176" t="s">
        <v>536</v>
      </c>
      <c r="D105" s="177">
        <v>222</v>
      </c>
      <c r="E105" s="177">
        <v>10281</v>
      </c>
      <c r="F105" s="177" t="s">
        <v>370</v>
      </c>
      <c r="G105" s="176" t="s">
        <v>1061</v>
      </c>
      <c r="H105" s="176" t="s">
        <v>1088</v>
      </c>
      <c r="I105" s="177" t="s">
        <v>1063</v>
      </c>
      <c r="J105" s="180" t="s">
        <v>1090</v>
      </c>
      <c r="K105" s="180"/>
      <c r="L105" s="181"/>
      <c r="M105" s="184"/>
      <c r="N105" s="179"/>
      <c r="O105" s="182"/>
      <c r="P105" s="185">
        <v>405138</v>
      </c>
      <c r="Q105" s="185"/>
      <c r="R105" s="185"/>
      <c r="S105" s="185"/>
      <c r="T105" s="185"/>
      <c r="U105" s="175" t="s">
        <v>1091</v>
      </c>
      <c r="V105" s="175" t="s">
        <v>848</v>
      </c>
      <c r="W105" s="175" t="s">
        <v>913</v>
      </c>
    </row>
    <row r="106" spans="1:23" s="219" customFormat="1" ht="12.75" customHeight="1">
      <c r="A106" s="177" t="s">
        <v>495</v>
      </c>
      <c r="B106" s="175"/>
      <c r="C106" s="176" t="s">
        <v>536</v>
      </c>
      <c r="D106" s="177">
        <v>113</v>
      </c>
      <c r="E106" s="177">
        <v>10140</v>
      </c>
      <c r="F106" s="178" t="s">
        <v>362</v>
      </c>
      <c r="G106" s="176" t="s">
        <v>1092</v>
      </c>
      <c r="H106" s="175" t="s">
        <v>1093</v>
      </c>
      <c r="I106" s="179" t="s">
        <v>569</v>
      </c>
      <c r="J106" s="180" t="s">
        <v>1094</v>
      </c>
      <c r="K106" s="180"/>
      <c r="L106" s="181"/>
      <c r="M106" s="176">
        <v>25673</v>
      </c>
      <c r="N106" s="179">
        <v>40908</v>
      </c>
      <c r="O106" s="182">
        <v>2788400</v>
      </c>
      <c r="P106" s="182">
        <v>0</v>
      </c>
      <c r="Q106" s="182">
        <v>2105041.5</v>
      </c>
      <c r="R106" s="182"/>
      <c r="S106" s="182">
        <v>403000</v>
      </c>
      <c r="T106" s="182">
        <v>403000</v>
      </c>
      <c r="U106" s="175" t="s">
        <v>681</v>
      </c>
      <c r="V106" s="175" t="s">
        <v>848</v>
      </c>
      <c r="W106" s="175" t="s">
        <v>862</v>
      </c>
    </row>
    <row r="107" spans="1:23" s="219" customFormat="1" ht="12.75" customHeight="1">
      <c r="A107" s="177" t="s">
        <v>495</v>
      </c>
      <c r="B107" s="175"/>
      <c r="C107" s="176" t="s">
        <v>536</v>
      </c>
      <c r="D107" s="177">
        <v>113</v>
      </c>
      <c r="E107" s="177">
        <v>10141</v>
      </c>
      <c r="F107" s="178" t="s">
        <v>362</v>
      </c>
      <c r="G107" s="176" t="s">
        <v>859</v>
      </c>
      <c r="H107" s="175" t="s">
        <v>1095</v>
      </c>
      <c r="I107" s="177" t="s">
        <v>569</v>
      </c>
      <c r="J107" s="180" t="s">
        <v>1096</v>
      </c>
      <c r="K107" s="180"/>
      <c r="L107" s="181"/>
      <c r="M107" s="176">
        <v>25675</v>
      </c>
      <c r="N107" s="179">
        <v>40725</v>
      </c>
      <c r="O107" s="182">
        <v>2043400</v>
      </c>
      <c r="P107" s="182">
        <v>0</v>
      </c>
      <c r="Q107" s="182">
        <v>2566304.81</v>
      </c>
      <c r="R107" s="182"/>
      <c r="S107" s="182">
        <v>542000</v>
      </c>
      <c r="T107" s="182">
        <v>542000</v>
      </c>
      <c r="U107" s="175" t="s">
        <v>681</v>
      </c>
      <c r="V107" s="175" t="s">
        <v>848</v>
      </c>
      <c r="W107" s="175" t="s">
        <v>862</v>
      </c>
    </row>
    <row r="108" spans="1:23" s="219" customFormat="1" ht="12.75" customHeight="1">
      <c r="A108" s="177" t="s">
        <v>495</v>
      </c>
      <c r="B108" s="175"/>
      <c r="C108" s="176" t="s">
        <v>536</v>
      </c>
      <c r="D108" s="177">
        <v>113</v>
      </c>
      <c r="E108" s="177">
        <v>10141</v>
      </c>
      <c r="F108" s="178" t="s">
        <v>362</v>
      </c>
      <c r="G108" s="176" t="s">
        <v>1092</v>
      </c>
      <c r="H108" s="175" t="s">
        <v>1097</v>
      </c>
      <c r="I108" s="177" t="s">
        <v>569</v>
      </c>
      <c r="J108" s="180" t="s">
        <v>1098</v>
      </c>
      <c r="K108" s="180"/>
      <c r="L108" s="181"/>
      <c r="M108" s="176">
        <v>25674</v>
      </c>
      <c r="N108" s="179">
        <v>40908</v>
      </c>
      <c r="O108" s="182">
        <v>17938900</v>
      </c>
      <c r="P108" s="182">
        <v>0</v>
      </c>
      <c r="Q108" s="182">
        <v>8838706.3399999999</v>
      </c>
      <c r="R108" s="182">
        <v>8517435.2300000004</v>
      </c>
      <c r="S108" s="182">
        <f>R108</f>
        <v>8517435.2300000004</v>
      </c>
      <c r="T108" s="182">
        <f>S108</f>
        <v>8517435.2300000004</v>
      </c>
      <c r="U108" s="175"/>
      <c r="V108" s="175" t="s">
        <v>848</v>
      </c>
      <c r="W108" s="175" t="s">
        <v>862</v>
      </c>
    </row>
    <row r="109" spans="1:23" s="219" customFormat="1" ht="12.75" customHeight="1">
      <c r="A109" s="177" t="s">
        <v>495</v>
      </c>
      <c r="B109" s="175"/>
      <c r="C109" s="176" t="s">
        <v>536</v>
      </c>
      <c r="D109" s="177">
        <v>450</v>
      </c>
      <c r="E109" s="177">
        <v>10584</v>
      </c>
      <c r="F109" s="177" t="s">
        <v>256</v>
      </c>
      <c r="G109" s="176" t="s">
        <v>553</v>
      </c>
      <c r="H109" s="175" t="s">
        <v>554</v>
      </c>
      <c r="I109" s="177" t="s">
        <v>539</v>
      </c>
      <c r="J109" s="180" t="s">
        <v>555</v>
      </c>
      <c r="K109" s="180"/>
      <c r="L109" s="181" t="s">
        <v>556</v>
      </c>
      <c r="M109" s="176" t="s">
        <v>533</v>
      </c>
      <c r="N109" s="179"/>
      <c r="O109" s="182"/>
      <c r="P109" s="175"/>
      <c r="Q109" s="175"/>
      <c r="R109" s="175"/>
      <c r="S109" s="182" t="s">
        <v>557</v>
      </c>
      <c r="T109" s="182">
        <v>5263365</v>
      </c>
      <c r="U109" s="175" t="s">
        <v>542</v>
      </c>
      <c r="V109" s="175" t="s">
        <v>543</v>
      </c>
      <c r="W109" s="175"/>
    </row>
    <row r="110" spans="1:23" s="207" customFormat="1" ht="12.75" customHeight="1">
      <c r="A110" s="177" t="s">
        <v>495</v>
      </c>
      <c r="B110" s="175"/>
      <c r="C110" s="176" t="s">
        <v>536</v>
      </c>
      <c r="D110" s="177">
        <v>450</v>
      </c>
      <c r="E110" s="177">
        <v>10585</v>
      </c>
      <c r="F110" s="177" t="s">
        <v>256</v>
      </c>
      <c r="G110" s="176" t="s">
        <v>558</v>
      </c>
      <c r="H110" s="175" t="s">
        <v>559</v>
      </c>
      <c r="I110" s="177" t="s">
        <v>539</v>
      </c>
      <c r="J110" s="180" t="s">
        <v>540</v>
      </c>
      <c r="K110" s="220"/>
      <c r="L110" s="177" t="s">
        <v>560</v>
      </c>
      <c r="M110" s="176"/>
      <c r="N110" s="179">
        <v>41730</v>
      </c>
      <c r="O110" s="182">
        <v>46514700</v>
      </c>
      <c r="P110" s="175"/>
      <c r="Q110" s="175"/>
      <c r="R110" s="175"/>
      <c r="S110" s="182"/>
      <c r="T110" s="182">
        <v>20845185</v>
      </c>
      <c r="U110" s="175" t="s">
        <v>542</v>
      </c>
      <c r="V110" s="175" t="s">
        <v>543</v>
      </c>
      <c r="W110" s="175"/>
    </row>
    <row r="111" spans="1:23" s="207" customFormat="1" ht="12.75" customHeight="1">
      <c r="A111" s="177" t="s">
        <v>495</v>
      </c>
      <c r="B111" s="175"/>
      <c r="C111" s="176" t="s">
        <v>536</v>
      </c>
      <c r="D111" s="177">
        <v>450</v>
      </c>
      <c r="E111" s="177">
        <v>10585</v>
      </c>
      <c r="F111" s="177" t="s">
        <v>256</v>
      </c>
      <c r="G111" s="176" t="s">
        <v>558</v>
      </c>
      <c r="H111" s="175" t="s">
        <v>559</v>
      </c>
      <c r="I111" s="177" t="s">
        <v>539</v>
      </c>
      <c r="J111" s="180" t="s">
        <v>540</v>
      </c>
      <c r="K111" s="221"/>
      <c r="L111" s="177" t="s">
        <v>560</v>
      </c>
      <c r="M111" s="176" t="s">
        <v>533</v>
      </c>
      <c r="N111" s="179">
        <v>41730</v>
      </c>
      <c r="O111" s="182"/>
      <c r="P111" s="175"/>
      <c r="Q111" s="175"/>
      <c r="R111" s="175"/>
      <c r="S111" s="182"/>
      <c r="T111" s="182">
        <v>10716251</v>
      </c>
      <c r="U111" s="175" t="s">
        <v>542</v>
      </c>
      <c r="V111" s="175" t="s">
        <v>543</v>
      </c>
      <c r="W111" s="175"/>
    </row>
    <row r="112" spans="1:23" s="207" customFormat="1" ht="12.75" customHeight="1">
      <c r="A112" s="177" t="s">
        <v>495</v>
      </c>
      <c r="B112" s="175"/>
      <c r="C112" s="176"/>
      <c r="D112" s="177">
        <v>502</v>
      </c>
      <c r="E112" s="177">
        <v>10647</v>
      </c>
      <c r="F112" s="177" t="s">
        <v>224</v>
      </c>
      <c r="G112" s="176" t="s">
        <v>561</v>
      </c>
      <c r="H112" s="175" t="s">
        <v>562</v>
      </c>
      <c r="I112" s="177" t="s">
        <v>563</v>
      </c>
      <c r="J112" s="188" t="s">
        <v>564</v>
      </c>
      <c r="K112" s="220"/>
      <c r="L112" s="177"/>
      <c r="M112" s="176" t="s">
        <v>565</v>
      </c>
      <c r="N112" s="179">
        <v>41791</v>
      </c>
      <c r="O112" s="182">
        <v>4520000</v>
      </c>
      <c r="P112" s="175"/>
      <c r="Q112" s="175"/>
      <c r="R112" s="175"/>
      <c r="S112" s="175"/>
      <c r="T112" s="182">
        <v>3503433.65</v>
      </c>
      <c r="U112" s="175"/>
      <c r="V112" s="175" t="s">
        <v>566</v>
      </c>
      <c r="W112" s="175"/>
    </row>
    <row r="113" spans="1:23" s="219" customFormat="1" ht="12.75" customHeight="1">
      <c r="A113" s="177" t="s">
        <v>495</v>
      </c>
      <c r="B113" s="175"/>
      <c r="C113" s="176" t="s">
        <v>536</v>
      </c>
      <c r="D113" s="177">
        <v>113</v>
      </c>
      <c r="E113" s="177">
        <v>10141</v>
      </c>
      <c r="F113" s="178" t="s">
        <v>362</v>
      </c>
      <c r="G113" s="176" t="s">
        <v>1092</v>
      </c>
      <c r="H113" s="175" t="s">
        <v>1097</v>
      </c>
      <c r="I113" s="177" t="s">
        <v>569</v>
      </c>
      <c r="J113" s="180" t="s">
        <v>1099</v>
      </c>
      <c r="K113" s="180"/>
      <c r="L113" s="181"/>
      <c r="M113" s="176"/>
      <c r="N113" s="179">
        <v>40908</v>
      </c>
      <c r="O113" s="182"/>
      <c r="P113" s="182">
        <v>0</v>
      </c>
      <c r="Q113" s="182">
        <v>4575570.0999999996</v>
      </c>
      <c r="R113" s="182">
        <v>4410287.59</v>
      </c>
      <c r="S113" s="182">
        <f>R113</f>
        <v>4410287.59</v>
      </c>
      <c r="T113" s="182">
        <f>S113</f>
        <v>4410287.59</v>
      </c>
      <c r="U113" s="175" t="s">
        <v>1100</v>
      </c>
      <c r="V113" s="175" t="s">
        <v>848</v>
      </c>
      <c r="W113" s="175" t="s">
        <v>862</v>
      </c>
    </row>
    <row r="114" spans="1:23" s="207" customFormat="1" ht="12.75" customHeight="1">
      <c r="A114" s="177" t="s">
        <v>495</v>
      </c>
      <c r="B114" s="175"/>
      <c r="C114" s="176" t="s">
        <v>536</v>
      </c>
      <c r="D114" s="177">
        <v>113</v>
      </c>
      <c r="E114" s="177">
        <v>10140</v>
      </c>
      <c r="F114" s="177" t="s">
        <v>362</v>
      </c>
      <c r="G114" s="176"/>
      <c r="H114" s="175" t="s">
        <v>1101</v>
      </c>
      <c r="I114" s="177" t="s">
        <v>569</v>
      </c>
      <c r="J114" s="180" t="s">
        <v>1102</v>
      </c>
      <c r="K114" s="180"/>
      <c r="L114" s="181"/>
      <c r="M114" s="176">
        <v>25672</v>
      </c>
      <c r="N114" s="179">
        <v>41061</v>
      </c>
      <c r="O114" s="222"/>
      <c r="P114" s="175"/>
      <c r="Q114" s="175"/>
      <c r="R114" s="182">
        <v>2547981</v>
      </c>
      <c r="S114" s="182">
        <v>2547981</v>
      </c>
      <c r="T114" s="182">
        <v>2547981</v>
      </c>
      <c r="U114" s="175"/>
      <c r="V114" s="175" t="s">
        <v>848</v>
      </c>
      <c r="W114" s="175" t="s">
        <v>862</v>
      </c>
    </row>
    <row r="115" spans="1:23" s="207" customFormat="1" ht="12.75" customHeight="1">
      <c r="A115" s="177" t="s">
        <v>495</v>
      </c>
      <c r="B115" s="175"/>
      <c r="C115" s="176" t="s">
        <v>536</v>
      </c>
      <c r="D115" s="177">
        <v>113</v>
      </c>
      <c r="E115" s="177">
        <v>10140</v>
      </c>
      <c r="F115" s="177" t="s">
        <v>362</v>
      </c>
      <c r="G115" s="176"/>
      <c r="H115" s="175"/>
      <c r="I115" s="177" t="s">
        <v>569</v>
      </c>
      <c r="J115" s="180" t="s">
        <v>1103</v>
      </c>
      <c r="K115" s="180"/>
      <c r="L115" s="181"/>
      <c r="M115" s="176" t="s">
        <v>533</v>
      </c>
      <c r="N115" s="179"/>
      <c r="O115" s="222"/>
      <c r="P115" s="175"/>
      <c r="Q115" s="175"/>
      <c r="R115" s="182">
        <v>1313706</v>
      </c>
      <c r="S115" s="182">
        <v>1313706</v>
      </c>
      <c r="T115" s="182">
        <v>1313706</v>
      </c>
      <c r="U115" s="175"/>
      <c r="V115" s="175" t="s">
        <v>848</v>
      </c>
      <c r="W115" s="175" t="s">
        <v>862</v>
      </c>
    </row>
    <row r="116" spans="1:23" s="207" customFormat="1" ht="12.75" customHeight="1">
      <c r="A116" s="177" t="s">
        <v>495</v>
      </c>
      <c r="B116" s="175"/>
      <c r="C116" s="176" t="s">
        <v>536</v>
      </c>
      <c r="D116" s="177">
        <v>113</v>
      </c>
      <c r="E116" s="177">
        <v>10140</v>
      </c>
      <c r="F116" s="178" t="s">
        <v>362</v>
      </c>
      <c r="G116" s="176" t="s">
        <v>1104</v>
      </c>
      <c r="H116" s="175" t="s">
        <v>1105</v>
      </c>
      <c r="I116" s="177" t="s">
        <v>569</v>
      </c>
      <c r="J116" s="180" t="s">
        <v>570</v>
      </c>
      <c r="K116" s="180"/>
      <c r="L116" s="181"/>
      <c r="M116" s="176">
        <v>25671</v>
      </c>
      <c r="N116" s="179">
        <v>41061</v>
      </c>
      <c r="O116" s="222">
        <v>11572500</v>
      </c>
      <c r="P116" s="175"/>
      <c r="Q116" s="175"/>
      <c r="R116" s="182">
        <v>3521644</v>
      </c>
      <c r="S116" s="182">
        <v>4251628</v>
      </c>
      <c r="T116" s="190">
        <v>4317797.75</v>
      </c>
      <c r="U116" s="191" t="s">
        <v>1106</v>
      </c>
      <c r="V116" s="175" t="s">
        <v>1107</v>
      </c>
      <c r="W116" s="175"/>
    </row>
    <row r="117" spans="1:23" s="207" customFormat="1" ht="12.75" customHeight="1">
      <c r="A117" s="177" t="s">
        <v>495</v>
      </c>
      <c r="B117" s="175"/>
      <c r="C117" s="176" t="s">
        <v>536</v>
      </c>
      <c r="D117" s="177">
        <v>113</v>
      </c>
      <c r="E117" s="177">
        <v>10140</v>
      </c>
      <c r="F117" s="178" t="s">
        <v>362</v>
      </c>
      <c r="G117" s="176" t="s">
        <v>567</v>
      </c>
      <c r="H117" s="175" t="s">
        <v>568</v>
      </c>
      <c r="I117" s="177" t="s">
        <v>569</v>
      </c>
      <c r="J117" s="180" t="s">
        <v>570</v>
      </c>
      <c r="K117" s="180"/>
      <c r="L117" s="181" t="s">
        <v>571</v>
      </c>
      <c r="M117" s="176" t="s">
        <v>572</v>
      </c>
      <c r="N117" s="179">
        <v>41395</v>
      </c>
      <c r="O117" s="182">
        <v>5419000</v>
      </c>
      <c r="P117" s="175"/>
      <c r="Q117" s="175"/>
      <c r="R117" s="175"/>
      <c r="S117" s="182" t="s">
        <v>557</v>
      </c>
      <c r="T117" s="182"/>
      <c r="U117" s="175" t="s">
        <v>573</v>
      </c>
      <c r="V117" s="175"/>
      <c r="W117" s="175"/>
    </row>
    <row r="118" spans="1:23" s="207" customFormat="1" ht="12.75" customHeight="1">
      <c r="A118" s="177" t="s">
        <v>495</v>
      </c>
      <c r="B118" s="175"/>
      <c r="C118" s="176" t="s">
        <v>536</v>
      </c>
      <c r="D118" s="177">
        <v>113</v>
      </c>
      <c r="E118" s="177">
        <v>10140</v>
      </c>
      <c r="F118" s="177" t="s">
        <v>362</v>
      </c>
      <c r="G118" s="176"/>
      <c r="H118" s="175"/>
      <c r="I118" s="177" t="s">
        <v>569</v>
      </c>
      <c r="J118" s="180" t="s">
        <v>574</v>
      </c>
      <c r="K118" s="180"/>
      <c r="L118" s="181"/>
      <c r="M118" s="176" t="s">
        <v>533</v>
      </c>
      <c r="N118" s="179"/>
      <c r="O118" s="222"/>
      <c r="P118" s="175"/>
      <c r="Q118" s="175"/>
      <c r="R118" s="182">
        <v>1813031</v>
      </c>
      <c r="S118" s="182">
        <v>2188083</v>
      </c>
      <c r="T118" s="190">
        <v>2222080.2000000002</v>
      </c>
      <c r="U118" s="191" t="s">
        <v>575</v>
      </c>
      <c r="V118" s="175"/>
      <c r="W118" s="175"/>
    </row>
    <row r="119" spans="1:23" s="207" customFormat="1" ht="12.75" customHeight="1">
      <c r="A119" s="177" t="s">
        <v>495</v>
      </c>
      <c r="B119" s="175"/>
      <c r="C119" s="176" t="s">
        <v>536</v>
      </c>
      <c r="D119" s="177">
        <v>113</v>
      </c>
      <c r="E119" s="177">
        <v>10140</v>
      </c>
      <c r="F119" s="177" t="s">
        <v>362</v>
      </c>
      <c r="G119" s="176"/>
      <c r="H119" s="175"/>
      <c r="I119" s="177" t="s">
        <v>569</v>
      </c>
      <c r="J119" s="180" t="s">
        <v>574</v>
      </c>
      <c r="K119" s="180"/>
      <c r="L119" s="181"/>
      <c r="M119" s="176" t="s">
        <v>533</v>
      </c>
      <c r="N119" s="179"/>
      <c r="O119" s="182"/>
      <c r="P119" s="175"/>
      <c r="Q119" s="175"/>
      <c r="R119" s="175"/>
      <c r="S119" s="182" t="s">
        <v>557</v>
      </c>
      <c r="T119" s="182"/>
      <c r="U119" s="175"/>
      <c r="V119" s="175"/>
      <c r="W119" s="175"/>
    </row>
    <row r="120" spans="1:23" s="207" customFormat="1" ht="12.75" customHeight="1">
      <c r="A120" s="177" t="s">
        <v>495</v>
      </c>
      <c r="B120" s="177">
        <v>2009</v>
      </c>
      <c r="C120" s="176" t="s">
        <v>536</v>
      </c>
      <c r="D120" s="177">
        <v>113</v>
      </c>
      <c r="E120" s="177">
        <v>10745</v>
      </c>
      <c r="F120" s="178" t="s">
        <v>362</v>
      </c>
      <c r="G120" s="176" t="s">
        <v>1108</v>
      </c>
      <c r="H120" s="176" t="s">
        <v>1109</v>
      </c>
      <c r="I120" s="177" t="s">
        <v>569</v>
      </c>
      <c r="J120" s="180" t="s">
        <v>1110</v>
      </c>
      <c r="K120" s="180"/>
      <c r="L120" s="181"/>
      <c r="M120" s="184"/>
      <c r="N120" s="208">
        <v>39965</v>
      </c>
      <c r="O120" s="182">
        <v>6302000</v>
      </c>
      <c r="P120" s="185">
        <v>3178316.2799999993</v>
      </c>
      <c r="Q120" s="185"/>
      <c r="R120" s="185"/>
      <c r="S120" s="185"/>
      <c r="T120" s="185">
        <v>3178316.2799999993</v>
      </c>
      <c r="U120" s="175"/>
      <c r="V120" s="175" t="s">
        <v>848</v>
      </c>
      <c r="W120" s="175" t="s">
        <v>913</v>
      </c>
    </row>
    <row r="121" spans="1:23" s="207" customFormat="1" ht="12.75" customHeight="1">
      <c r="A121" s="177" t="s">
        <v>495</v>
      </c>
      <c r="B121" s="177">
        <v>2009</v>
      </c>
      <c r="C121" s="176" t="s">
        <v>536</v>
      </c>
      <c r="D121" s="177">
        <v>113</v>
      </c>
      <c r="E121" s="177">
        <v>10745</v>
      </c>
      <c r="F121" s="178" t="s">
        <v>362</v>
      </c>
      <c r="G121" s="176" t="s">
        <v>1108</v>
      </c>
      <c r="H121" s="176" t="s">
        <v>1109</v>
      </c>
      <c r="I121" s="177" t="s">
        <v>569</v>
      </c>
      <c r="J121" s="223" t="s">
        <v>1111</v>
      </c>
      <c r="K121" s="223"/>
      <c r="L121" s="224"/>
      <c r="M121" s="225"/>
      <c r="N121" s="226"/>
      <c r="O121" s="227"/>
      <c r="P121" s="185">
        <v>1632229.1899999997</v>
      </c>
      <c r="Q121" s="228"/>
      <c r="R121" s="228"/>
      <c r="S121" s="228"/>
      <c r="T121" s="185">
        <v>1632229.1899999997</v>
      </c>
      <c r="U121" s="229" t="s">
        <v>1112</v>
      </c>
      <c r="V121" s="175" t="s">
        <v>848</v>
      </c>
      <c r="W121" s="175" t="s">
        <v>913</v>
      </c>
    </row>
    <row r="122" spans="1:23" s="207" customFormat="1" ht="12.75" customHeight="1">
      <c r="A122" s="178" t="s">
        <v>495</v>
      </c>
      <c r="B122" s="178">
        <v>2008</v>
      </c>
      <c r="C122" s="194" t="s">
        <v>536</v>
      </c>
      <c r="D122" s="178">
        <v>113</v>
      </c>
      <c r="E122" s="178">
        <v>10140</v>
      </c>
      <c r="F122" s="178" t="s">
        <v>362</v>
      </c>
      <c r="G122" s="194" t="s">
        <v>1108</v>
      </c>
      <c r="H122" s="194" t="s">
        <v>1113</v>
      </c>
      <c r="I122" s="178" t="s">
        <v>569</v>
      </c>
      <c r="J122" s="230" t="s">
        <v>680</v>
      </c>
      <c r="K122" s="230"/>
      <c r="L122" s="231"/>
      <c r="M122" s="232"/>
      <c r="N122" s="233">
        <v>39722</v>
      </c>
      <c r="O122" s="228">
        <v>523023</v>
      </c>
      <c r="P122" s="217">
        <v>528473.21</v>
      </c>
      <c r="Q122" s="228"/>
      <c r="R122" s="228"/>
      <c r="S122" s="228"/>
      <c r="T122" s="228">
        <v>0</v>
      </c>
      <c r="U122" s="234" t="s">
        <v>970</v>
      </c>
      <c r="V122" s="175" t="s">
        <v>848</v>
      </c>
      <c r="W122" s="199" t="s">
        <v>913</v>
      </c>
    </row>
    <row r="123" spans="1:23" s="207" customFormat="1" ht="12.75" customHeight="1">
      <c r="A123" s="177" t="s">
        <v>495</v>
      </c>
      <c r="B123" s="175"/>
      <c r="C123" s="176"/>
      <c r="D123" s="177">
        <v>502</v>
      </c>
      <c r="E123" s="177">
        <v>10647</v>
      </c>
      <c r="F123" s="177" t="s">
        <v>224</v>
      </c>
      <c r="G123" s="176"/>
      <c r="H123" s="175"/>
      <c r="I123" s="177" t="s">
        <v>563</v>
      </c>
      <c r="J123" s="235" t="s">
        <v>576</v>
      </c>
      <c r="K123" s="236"/>
      <c r="L123" s="237"/>
      <c r="M123" s="238" t="s">
        <v>533</v>
      </c>
      <c r="N123" s="237"/>
      <c r="O123" s="227"/>
      <c r="P123" s="175"/>
      <c r="Q123" s="229"/>
      <c r="R123" s="229"/>
      <c r="S123" s="229"/>
      <c r="T123" s="227">
        <v>1785759.92</v>
      </c>
      <c r="U123" s="229"/>
      <c r="V123" s="175" t="s">
        <v>566</v>
      </c>
      <c r="W123" s="175"/>
    </row>
    <row r="124" spans="1:23" s="207" customFormat="1" ht="12.75" customHeight="1">
      <c r="A124" s="237" t="s">
        <v>495</v>
      </c>
      <c r="B124" s="237">
        <v>2009</v>
      </c>
      <c r="C124" s="239" t="s">
        <v>1114</v>
      </c>
      <c r="D124" s="237">
        <v>30151</v>
      </c>
      <c r="E124" s="237">
        <v>50159</v>
      </c>
      <c r="F124" s="177" t="s">
        <v>359</v>
      </c>
      <c r="G124" s="238" t="s">
        <v>1115</v>
      </c>
      <c r="H124" s="238" t="s">
        <v>1115</v>
      </c>
      <c r="I124" s="237" t="s">
        <v>1116</v>
      </c>
      <c r="J124" s="223" t="s">
        <v>1117</v>
      </c>
      <c r="K124" s="223"/>
      <c r="L124" s="224" t="s">
        <v>1118</v>
      </c>
      <c r="M124" s="225" t="s">
        <v>1119</v>
      </c>
      <c r="N124" s="240">
        <v>39934</v>
      </c>
      <c r="O124" s="227">
        <v>82200</v>
      </c>
      <c r="P124" s="185">
        <v>77750.489999999976</v>
      </c>
      <c r="Q124" s="228"/>
      <c r="R124" s="228"/>
      <c r="S124" s="228"/>
      <c r="T124" s="228"/>
      <c r="U124" s="229" t="s">
        <v>1120</v>
      </c>
      <c r="V124" s="175" t="s">
        <v>848</v>
      </c>
      <c r="W124" s="175" t="s">
        <v>1118</v>
      </c>
    </row>
    <row r="125" spans="1:23" s="207" customFormat="1" ht="12.75" customHeight="1">
      <c r="A125" s="241" t="s">
        <v>495</v>
      </c>
      <c r="B125" s="241">
        <v>2008</v>
      </c>
      <c r="C125" s="242" t="s">
        <v>949</v>
      </c>
      <c r="D125" s="241">
        <v>109</v>
      </c>
      <c r="E125" s="241">
        <v>10133</v>
      </c>
      <c r="F125" s="178" t="s">
        <v>355</v>
      </c>
      <c r="G125" s="242" t="s">
        <v>1121</v>
      </c>
      <c r="H125" s="238" t="s">
        <v>1122</v>
      </c>
      <c r="I125" s="241" t="s">
        <v>1123</v>
      </c>
      <c r="J125" s="230" t="s">
        <v>1124</v>
      </c>
      <c r="K125" s="230"/>
      <c r="L125" s="231"/>
      <c r="M125" s="232"/>
      <c r="N125" s="243">
        <v>39573</v>
      </c>
      <c r="O125" s="228">
        <v>1589050</v>
      </c>
      <c r="P125" s="185">
        <v>1589296.9599999993</v>
      </c>
      <c r="Q125" s="228"/>
      <c r="R125" s="228"/>
      <c r="S125" s="228"/>
      <c r="T125" s="228"/>
      <c r="U125" s="244"/>
      <c r="V125" s="175" t="s">
        <v>848</v>
      </c>
      <c r="W125" s="199" t="s">
        <v>913</v>
      </c>
    </row>
    <row r="126" spans="1:23" ht="12.75" customHeight="1">
      <c r="A126" s="178" t="s">
        <v>495</v>
      </c>
      <c r="B126" s="178">
        <v>2008</v>
      </c>
      <c r="C126" s="194" t="s">
        <v>949</v>
      </c>
      <c r="D126" s="178">
        <v>109</v>
      </c>
      <c r="E126" s="178">
        <v>10133</v>
      </c>
      <c r="F126" s="178" t="s">
        <v>355</v>
      </c>
      <c r="G126" s="194" t="s">
        <v>1121</v>
      </c>
      <c r="H126" s="176" t="s">
        <v>1122</v>
      </c>
      <c r="I126" s="178" t="s">
        <v>1123</v>
      </c>
      <c r="J126" s="195" t="s">
        <v>1125</v>
      </c>
      <c r="K126" s="195"/>
      <c r="L126" s="196"/>
      <c r="M126" s="197"/>
      <c r="N126" s="198"/>
      <c r="O126" s="185"/>
      <c r="P126" s="185">
        <v>804626.26999999944</v>
      </c>
      <c r="Q126" s="185"/>
      <c r="R126" s="185"/>
      <c r="S126" s="185"/>
      <c r="T126" s="185"/>
      <c r="U126" s="199" t="s">
        <v>1126</v>
      </c>
      <c r="V126" s="175" t="s">
        <v>848</v>
      </c>
      <c r="W126" s="199" t="s">
        <v>913</v>
      </c>
    </row>
    <row r="127" spans="1:23" ht="12.75" customHeight="1">
      <c r="A127" s="178" t="s">
        <v>495</v>
      </c>
      <c r="B127" s="178">
        <v>2008</v>
      </c>
      <c r="C127" s="194" t="s">
        <v>949</v>
      </c>
      <c r="D127" s="178">
        <v>109</v>
      </c>
      <c r="E127" s="178">
        <v>10133</v>
      </c>
      <c r="F127" s="178" t="s">
        <v>355</v>
      </c>
      <c r="G127" s="194" t="s">
        <v>1121</v>
      </c>
      <c r="H127" s="176" t="s">
        <v>1127</v>
      </c>
      <c r="I127" s="178" t="s">
        <v>1123</v>
      </c>
      <c r="J127" s="195" t="s">
        <v>1128</v>
      </c>
      <c r="K127" s="195"/>
      <c r="L127" s="196"/>
      <c r="M127" s="197"/>
      <c r="N127" s="198">
        <v>39482</v>
      </c>
      <c r="O127" s="185">
        <v>2061620</v>
      </c>
      <c r="P127" s="185">
        <v>2059650.84</v>
      </c>
      <c r="Q127" s="185"/>
      <c r="R127" s="185"/>
      <c r="S127" s="185"/>
      <c r="T127" s="185"/>
      <c r="U127" s="199"/>
      <c r="V127" s="175" t="s">
        <v>848</v>
      </c>
      <c r="W127" s="199" t="s">
        <v>913</v>
      </c>
    </row>
    <row r="128" spans="1:23" ht="12.75" customHeight="1">
      <c r="A128" s="178" t="s">
        <v>495</v>
      </c>
      <c r="B128" s="178">
        <v>2008</v>
      </c>
      <c r="C128" s="194" t="s">
        <v>949</v>
      </c>
      <c r="D128" s="178">
        <v>109</v>
      </c>
      <c r="E128" s="178">
        <v>10133</v>
      </c>
      <c r="F128" s="178" t="s">
        <v>355</v>
      </c>
      <c r="G128" s="194" t="s">
        <v>1121</v>
      </c>
      <c r="H128" s="176" t="s">
        <v>1127</v>
      </c>
      <c r="I128" s="178" t="s">
        <v>1123</v>
      </c>
      <c r="J128" s="195" t="s">
        <v>1129</v>
      </c>
      <c r="K128" s="195"/>
      <c r="L128" s="196"/>
      <c r="M128" s="197"/>
      <c r="N128" s="198"/>
      <c r="O128" s="185"/>
      <c r="P128" s="185">
        <v>1071631.7200000007</v>
      </c>
      <c r="Q128" s="185"/>
      <c r="R128" s="185"/>
      <c r="S128" s="185"/>
      <c r="T128" s="185"/>
      <c r="U128" s="199" t="s">
        <v>1130</v>
      </c>
      <c r="V128" s="175" t="s">
        <v>848</v>
      </c>
      <c r="W128" s="199" t="s">
        <v>913</v>
      </c>
    </row>
    <row r="129" spans="1:23" ht="12.75" customHeight="1">
      <c r="A129" s="178" t="s">
        <v>495</v>
      </c>
      <c r="B129" s="178">
        <v>2008</v>
      </c>
      <c r="C129" s="194" t="s">
        <v>949</v>
      </c>
      <c r="D129" s="178">
        <v>109</v>
      </c>
      <c r="E129" s="178">
        <v>10133</v>
      </c>
      <c r="F129" s="178" t="s">
        <v>355</v>
      </c>
      <c r="G129" s="194" t="s">
        <v>1121</v>
      </c>
      <c r="H129" s="176" t="s">
        <v>1131</v>
      </c>
      <c r="I129" s="178" t="s">
        <v>1123</v>
      </c>
      <c r="J129" s="195" t="s">
        <v>1132</v>
      </c>
      <c r="K129" s="195"/>
      <c r="L129" s="196"/>
      <c r="M129" s="197"/>
      <c r="N129" s="179">
        <v>39549</v>
      </c>
      <c r="O129" s="185">
        <v>2723708</v>
      </c>
      <c r="P129" s="185">
        <v>2757834.1800000016</v>
      </c>
      <c r="Q129" s="185"/>
      <c r="R129" s="185"/>
      <c r="S129" s="185"/>
      <c r="T129" s="185"/>
      <c r="U129" s="199"/>
      <c r="V129" s="175" t="s">
        <v>848</v>
      </c>
      <c r="W129" s="199" t="s">
        <v>913</v>
      </c>
    </row>
    <row r="130" spans="1:23" ht="12.75" customHeight="1">
      <c r="A130" s="178" t="s">
        <v>495</v>
      </c>
      <c r="B130" s="178">
        <v>2008</v>
      </c>
      <c r="C130" s="194" t="s">
        <v>949</v>
      </c>
      <c r="D130" s="178">
        <v>109</v>
      </c>
      <c r="E130" s="178">
        <v>10133</v>
      </c>
      <c r="F130" s="178" t="s">
        <v>355</v>
      </c>
      <c r="G130" s="194" t="s">
        <v>1121</v>
      </c>
      <c r="H130" s="176" t="s">
        <v>1131</v>
      </c>
      <c r="I130" s="178" t="s">
        <v>1123</v>
      </c>
      <c r="J130" s="195" t="s">
        <v>1133</v>
      </c>
      <c r="K130" s="195"/>
      <c r="L130" s="196"/>
      <c r="M130" s="197"/>
      <c r="N130" s="179"/>
      <c r="O130" s="185"/>
      <c r="P130" s="185">
        <v>1372657.47</v>
      </c>
      <c r="Q130" s="185"/>
      <c r="R130" s="185"/>
      <c r="S130" s="185"/>
      <c r="T130" s="185"/>
      <c r="U130" s="199" t="s">
        <v>1134</v>
      </c>
      <c r="V130" s="175" t="s">
        <v>848</v>
      </c>
      <c r="W130" s="199" t="s">
        <v>913</v>
      </c>
    </row>
    <row r="131" spans="1:23" s="219" customFormat="1" ht="12.75" customHeight="1">
      <c r="A131" s="178" t="s">
        <v>495</v>
      </c>
      <c r="B131" s="178">
        <v>2007</v>
      </c>
      <c r="C131" s="194" t="s">
        <v>949</v>
      </c>
      <c r="D131" s="178">
        <v>109</v>
      </c>
      <c r="E131" s="178">
        <v>10133</v>
      </c>
      <c r="F131" s="178" t="s">
        <v>355</v>
      </c>
      <c r="G131" s="194" t="s">
        <v>1121</v>
      </c>
      <c r="H131" s="176" t="s">
        <v>1135</v>
      </c>
      <c r="I131" s="178" t="s">
        <v>1123</v>
      </c>
      <c r="J131" s="195" t="s">
        <v>1136</v>
      </c>
      <c r="K131" s="195"/>
      <c r="L131" s="196"/>
      <c r="M131" s="197"/>
      <c r="N131" s="198">
        <v>39435</v>
      </c>
      <c r="O131" s="185">
        <v>4653412</v>
      </c>
      <c r="P131" s="185">
        <v>4653954.09</v>
      </c>
      <c r="Q131" s="185"/>
      <c r="R131" s="185"/>
      <c r="S131" s="185"/>
      <c r="T131" s="185"/>
      <c r="U131" s="206" t="s">
        <v>970</v>
      </c>
      <c r="V131" s="175" t="s">
        <v>848</v>
      </c>
      <c r="W131" s="199" t="s">
        <v>913</v>
      </c>
    </row>
    <row r="132" spans="1:23" s="219" customFormat="1" ht="12.75" customHeight="1">
      <c r="A132" s="178" t="s">
        <v>495</v>
      </c>
      <c r="B132" s="178">
        <v>2008</v>
      </c>
      <c r="C132" s="194" t="s">
        <v>949</v>
      </c>
      <c r="D132" s="178">
        <v>109</v>
      </c>
      <c r="E132" s="178">
        <v>10133</v>
      </c>
      <c r="F132" s="178" t="s">
        <v>355</v>
      </c>
      <c r="G132" s="194" t="s">
        <v>1121</v>
      </c>
      <c r="H132" s="176" t="s">
        <v>1137</v>
      </c>
      <c r="I132" s="178" t="s">
        <v>1123</v>
      </c>
      <c r="J132" s="195" t="s">
        <v>1138</v>
      </c>
      <c r="K132" s="195"/>
      <c r="L132" s="196"/>
      <c r="M132" s="197"/>
      <c r="N132" s="198">
        <v>39598</v>
      </c>
      <c r="O132" s="185">
        <v>4638902</v>
      </c>
      <c r="P132" s="185">
        <v>4639692.82</v>
      </c>
      <c r="Q132" s="185"/>
      <c r="R132" s="185"/>
      <c r="S132" s="185"/>
      <c r="T132" s="185"/>
      <c r="U132" s="206" t="s">
        <v>970</v>
      </c>
      <c r="V132" s="175" t="s">
        <v>848</v>
      </c>
      <c r="W132" s="199" t="s">
        <v>913</v>
      </c>
    </row>
    <row r="133" spans="1:23" ht="12.75" customHeight="1">
      <c r="A133" s="178" t="s">
        <v>495</v>
      </c>
      <c r="B133" s="178">
        <v>2008</v>
      </c>
      <c r="C133" s="194" t="s">
        <v>949</v>
      </c>
      <c r="D133" s="178">
        <v>109</v>
      </c>
      <c r="E133" s="178">
        <v>10133</v>
      </c>
      <c r="F133" s="178" t="s">
        <v>355</v>
      </c>
      <c r="G133" s="194" t="s">
        <v>1121</v>
      </c>
      <c r="H133" s="215" t="s">
        <v>1139</v>
      </c>
      <c r="I133" s="178" t="s">
        <v>1123</v>
      </c>
      <c r="J133" s="195" t="s">
        <v>1140</v>
      </c>
      <c r="K133" s="195"/>
      <c r="L133" s="196"/>
      <c r="M133" s="197"/>
      <c r="N133" s="198">
        <v>39649</v>
      </c>
      <c r="O133" s="185">
        <v>1316004</v>
      </c>
      <c r="P133" s="185">
        <v>0</v>
      </c>
      <c r="Q133" s="185"/>
      <c r="R133" s="185"/>
      <c r="S133" s="185"/>
      <c r="T133" s="185"/>
      <c r="U133" s="206" t="s">
        <v>970</v>
      </c>
      <c r="V133" s="175" t="s">
        <v>848</v>
      </c>
      <c r="W133" s="199" t="s">
        <v>913</v>
      </c>
    </row>
    <row r="134" spans="1:23" ht="12.75" customHeight="1">
      <c r="A134" s="178" t="s">
        <v>495</v>
      </c>
      <c r="B134" s="178">
        <v>2008</v>
      </c>
      <c r="C134" s="194" t="s">
        <v>949</v>
      </c>
      <c r="D134" s="203">
        <v>115</v>
      </c>
      <c r="E134" s="203">
        <v>10145</v>
      </c>
      <c r="F134" s="178" t="s">
        <v>351</v>
      </c>
      <c r="G134" s="194" t="s">
        <v>1141</v>
      </c>
      <c r="H134" s="194" t="s">
        <v>1142</v>
      </c>
      <c r="I134" s="178" t="s">
        <v>1143</v>
      </c>
      <c r="J134" s="195" t="s">
        <v>1144</v>
      </c>
      <c r="K134" s="195"/>
      <c r="L134" s="196"/>
      <c r="M134" s="197"/>
      <c r="N134" s="198">
        <v>39511</v>
      </c>
      <c r="O134" s="185">
        <v>1052264</v>
      </c>
      <c r="P134" s="185">
        <v>1051939.73</v>
      </c>
      <c r="Q134" s="185"/>
      <c r="R134" s="185"/>
      <c r="S134" s="185"/>
      <c r="T134" s="185"/>
      <c r="U134" s="199"/>
      <c r="V134" s="175" t="s">
        <v>848</v>
      </c>
      <c r="W134" s="199" t="s">
        <v>913</v>
      </c>
    </row>
    <row r="135" spans="1:23" ht="12.75" customHeight="1">
      <c r="A135" s="178" t="s">
        <v>495</v>
      </c>
      <c r="B135" s="178">
        <v>2008</v>
      </c>
      <c r="C135" s="194" t="s">
        <v>949</v>
      </c>
      <c r="D135" s="203">
        <v>115</v>
      </c>
      <c r="E135" s="203">
        <v>10145</v>
      </c>
      <c r="F135" s="178" t="s">
        <v>351</v>
      </c>
      <c r="G135" s="194" t="s">
        <v>1141</v>
      </c>
      <c r="H135" s="194" t="s">
        <v>1142</v>
      </c>
      <c r="I135" s="178" t="s">
        <v>1143</v>
      </c>
      <c r="J135" s="195" t="s">
        <v>1145</v>
      </c>
      <c r="K135" s="195"/>
      <c r="L135" s="196"/>
      <c r="M135" s="197"/>
      <c r="N135" s="198"/>
      <c r="O135" s="185"/>
      <c r="P135" s="185">
        <v>540527.98</v>
      </c>
      <c r="Q135" s="185"/>
      <c r="R135" s="185"/>
      <c r="S135" s="185"/>
      <c r="T135" s="185"/>
      <c r="U135" s="199" t="s">
        <v>1146</v>
      </c>
      <c r="V135" s="175" t="s">
        <v>848</v>
      </c>
      <c r="W135" s="199" t="s">
        <v>913</v>
      </c>
    </row>
    <row r="136" spans="1:23" ht="12.75" customHeight="1">
      <c r="A136" s="178" t="s">
        <v>495</v>
      </c>
      <c r="B136" s="178">
        <v>2008</v>
      </c>
      <c r="C136" s="194" t="s">
        <v>949</v>
      </c>
      <c r="D136" s="203">
        <v>115</v>
      </c>
      <c r="E136" s="245">
        <v>10146</v>
      </c>
      <c r="F136" s="178" t="s">
        <v>351</v>
      </c>
      <c r="G136" s="194" t="s">
        <v>1141</v>
      </c>
      <c r="H136" s="176" t="s">
        <v>1147</v>
      </c>
      <c r="I136" s="178" t="s">
        <v>1143</v>
      </c>
      <c r="J136" s="195" t="s">
        <v>1148</v>
      </c>
      <c r="K136" s="195"/>
      <c r="L136" s="196"/>
      <c r="M136" s="197"/>
      <c r="N136" s="198">
        <v>39533</v>
      </c>
      <c r="O136" s="185">
        <v>527514</v>
      </c>
      <c r="P136" s="185">
        <v>526277.21</v>
      </c>
      <c r="Q136" s="185"/>
      <c r="R136" s="185"/>
      <c r="S136" s="185"/>
      <c r="T136" s="185"/>
      <c r="U136" s="199"/>
      <c r="V136" s="175" t="s">
        <v>848</v>
      </c>
      <c r="W136" s="199" t="s">
        <v>913</v>
      </c>
    </row>
    <row r="137" spans="1:23" ht="12.75" customHeight="1">
      <c r="A137" s="178" t="s">
        <v>495</v>
      </c>
      <c r="B137" s="178">
        <v>2008</v>
      </c>
      <c r="C137" s="194" t="s">
        <v>949</v>
      </c>
      <c r="D137" s="203">
        <v>115</v>
      </c>
      <c r="E137" s="245">
        <v>10146</v>
      </c>
      <c r="F137" s="178" t="s">
        <v>351</v>
      </c>
      <c r="G137" s="194" t="s">
        <v>1141</v>
      </c>
      <c r="H137" s="176" t="s">
        <v>1147</v>
      </c>
      <c r="I137" s="178" t="s">
        <v>1143</v>
      </c>
      <c r="J137" s="195" t="s">
        <v>1149</v>
      </c>
      <c r="K137" s="195"/>
      <c r="L137" s="196"/>
      <c r="M137" s="197"/>
      <c r="N137" s="198"/>
      <c r="O137" s="185"/>
      <c r="P137" s="185">
        <v>270388.25</v>
      </c>
      <c r="Q137" s="185"/>
      <c r="R137" s="185"/>
      <c r="S137" s="185"/>
      <c r="T137" s="185"/>
      <c r="U137" s="199" t="s">
        <v>1150</v>
      </c>
      <c r="V137" s="175" t="s">
        <v>848</v>
      </c>
      <c r="W137" s="199" t="s">
        <v>913</v>
      </c>
    </row>
    <row r="138" spans="1:23" ht="12.75" customHeight="1">
      <c r="A138" s="178" t="s">
        <v>495</v>
      </c>
      <c r="B138" s="178">
        <v>2008</v>
      </c>
      <c r="C138" s="194" t="s">
        <v>949</v>
      </c>
      <c r="D138" s="203">
        <v>115</v>
      </c>
      <c r="E138" s="245">
        <v>10146</v>
      </c>
      <c r="F138" s="178" t="s">
        <v>351</v>
      </c>
      <c r="G138" s="194" t="s">
        <v>1141</v>
      </c>
      <c r="H138" s="176" t="s">
        <v>1151</v>
      </c>
      <c r="I138" s="178" t="s">
        <v>1143</v>
      </c>
      <c r="J138" s="195" t="s">
        <v>1152</v>
      </c>
      <c r="K138" s="195"/>
      <c r="L138" s="196"/>
      <c r="M138" s="197"/>
      <c r="N138" s="179">
        <v>39561</v>
      </c>
      <c r="O138" s="182">
        <v>238882</v>
      </c>
      <c r="P138" s="185">
        <v>238617.61999999997</v>
      </c>
      <c r="Q138" s="185"/>
      <c r="R138" s="185"/>
      <c r="S138" s="185"/>
      <c r="T138" s="185"/>
      <c r="U138" s="199"/>
      <c r="V138" s="175" t="s">
        <v>848</v>
      </c>
      <c r="W138" s="199" t="s">
        <v>913</v>
      </c>
    </row>
    <row r="139" spans="1:23" s="201" customFormat="1" ht="12.75" customHeight="1">
      <c r="A139" s="178" t="s">
        <v>495</v>
      </c>
      <c r="B139" s="178">
        <v>2008</v>
      </c>
      <c r="C139" s="194" t="s">
        <v>949</v>
      </c>
      <c r="D139" s="203">
        <v>115</v>
      </c>
      <c r="E139" s="245">
        <v>10146</v>
      </c>
      <c r="F139" s="178" t="s">
        <v>351</v>
      </c>
      <c r="G139" s="194" t="s">
        <v>1141</v>
      </c>
      <c r="H139" s="176" t="s">
        <v>1151</v>
      </c>
      <c r="I139" s="178" t="s">
        <v>1143</v>
      </c>
      <c r="J139" s="195" t="s">
        <v>1153</v>
      </c>
      <c r="K139" s="195"/>
      <c r="L139" s="196"/>
      <c r="M139" s="197"/>
      <c r="N139" s="179"/>
      <c r="O139" s="182"/>
      <c r="P139" s="185">
        <v>122596.03</v>
      </c>
      <c r="Q139" s="185"/>
      <c r="R139" s="185"/>
      <c r="S139" s="185"/>
      <c r="T139" s="185"/>
      <c r="U139" s="199" t="s">
        <v>1154</v>
      </c>
      <c r="V139" s="175" t="s">
        <v>848</v>
      </c>
      <c r="W139" s="199" t="s">
        <v>913</v>
      </c>
    </row>
    <row r="140" spans="1:23" ht="12.75" customHeight="1">
      <c r="A140" s="178" t="s">
        <v>495</v>
      </c>
      <c r="B140" s="178">
        <v>2008</v>
      </c>
      <c r="C140" s="194" t="s">
        <v>949</v>
      </c>
      <c r="D140" s="203">
        <v>115</v>
      </c>
      <c r="E140" s="203">
        <v>10145</v>
      </c>
      <c r="F140" s="178" t="s">
        <v>351</v>
      </c>
      <c r="G140" s="194" t="s">
        <v>1141</v>
      </c>
      <c r="H140" s="176" t="s">
        <v>1155</v>
      </c>
      <c r="I140" s="178" t="s">
        <v>1143</v>
      </c>
      <c r="J140" s="195" t="s">
        <v>1156</v>
      </c>
      <c r="K140" s="195"/>
      <c r="L140" s="196"/>
      <c r="M140" s="197"/>
      <c r="N140" s="198">
        <v>39511</v>
      </c>
      <c r="O140" s="185">
        <v>46272</v>
      </c>
      <c r="P140" s="185">
        <v>46271.41</v>
      </c>
      <c r="Q140" s="185"/>
      <c r="R140" s="185"/>
      <c r="S140" s="185"/>
      <c r="T140" s="185"/>
      <c r="U140" s="199"/>
      <c r="V140" s="175" t="s">
        <v>848</v>
      </c>
      <c r="W140" s="199" t="s">
        <v>913</v>
      </c>
    </row>
    <row r="141" spans="1:23" ht="12.75" customHeight="1">
      <c r="A141" s="178" t="s">
        <v>495</v>
      </c>
      <c r="B141" s="178">
        <v>2008</v>
      </c>
      <c r="C141" s="194" t="s">
        <v>949</v>
      </c>
      <c r="D141" s="203">
        <v>115</v>
      </c>
      <c r="E141" s="203">
        <v>10145</v>
      </c>
      <c r="F141" s="178" t="s">
        <v>351</v>
      </c>
      <c r="G141" s="194" t="s">
        <v>1141</v>
      </c>
      <c r="H141" s="176" t="s">
        <v>1155</v>
      </c>
      <c r="I141" s="178" t="s">
        <v>1143</v>
      </c>
      <c r="J141" s="195" t="s">
        <v>1157</v>
      </c>
      <c r="K141" s="195"/>
      <c r="L141" s="196"/>
      <c r="M141" s="197"/>
      <c r="N141" s="198"/>
      <c r="O141" s="185"/>
      <c r="P141" s="185">
        <v>23709.59</v>
      </c>
      <c r="Q141" s="185"/>
      <c r="R141" s="185"/>
      <c r="S141" s="185"/>
      <c r="T141" s="185"/>
      <c r="U141" s="199" t="s">
        <v>1158</v>
      </c>
      <c r="V141" s="175" t="s">
        <v>848</v>
      </c>
      <c r="W141" s="199" t="s">
        <v>913</v>
      </c>
    </row>
    <row r="142" spans="1:23" s="144" customFormat="1" ht="12.75" customHeight="1">
      <c r="A142" s="134" t="s">
        <v>495</v>
      </c>
      <c r="B142" s="134"/>
      <c r="C142" s="135" t="s">
        <v>534</v>
      </c>
      <c r="D142" s="134">
        <v>641</v>
      </c>
      <c r="E142" s="134">
        <v>10842</v>
      </c>
      <c r="F142" s="134" t="s">
        <v>179</v>
      </c>
      <c r="G142" s="136" t="s">
        <v>180</v>
      </c>
      <c r="H142" s="136" t="s">
        <v>178</v>
      </c>
      <c r="I142" s="134" t="s">
        <v>82</v>
      </c>
      <c r="J142" s="137" t="s">
        <v>82</v>
      </c>
      <c r="K142" s="138"/>
      <c r="L142" s="139" t="s">
        <v>82</v>
      </c>
      <c r="M142" s="140"/>
      <c r="N142" s="141"/>
      <c r="O142" s="142"/>
      <c r="P142" s="142"/>
      <c r="Q142" s="142"/>
      <c r="R142" s="142"/>
      <c r="S142" s="142"/>
      <c r="T142" s="142"/>
      <c r="U142" s="143" t="s">
        <v>523</v>
      </c>
      <c r="V142" s="143"/>
      <c r="W142" s="143"/>
    </row>
    <row r="143" spans="1:23" s="207" customFormat="1" ht="12.75" customHeight="1">
      <c r="A143" s="177" t="s">
        <v>510</v>
      </c>
      <c r="B143" s="175"/>
      <c r="C143" s="176" t="s">
        <v>524</v>
      </c>
      <c r="D143" s="177">
        <v>649</v>
      </c>
      <c r="E143" s="177">
        <v>10853</v>
      </c>
      <c r="F143" s="177" t="s">
        <v>104</v>
      </c>
      <c r="G143" s="176" t="s">
        <v>577</v>
      </c>
      <c r="H143" s="175" t="s">
        <v>578</v>
      </c>
      <c r="I143" s="177" t="s">
        <v>579</v>
      </c>
      <c r="J143" s="188" t="s">
        <v>580</v>
      </c>
      <c r="K143" s="246"/>
      <c r="L143" s="177"/>
      <c r="M143" s="176" t="s">
        <v>581</v>
      </c>
      <c r="N143" s="179">
        <v>41791</v>
      </c>
      <c r="O143" s="182">
        <v>2295000</v>
      </c>
      <c r="P143" s="175"/>
      <c r="Q143" s="175"/>
      <c r="R143" s="175"/>
      <c r="S143" s="175"/>
      <c r="T143" s="182">
        <v>2246628.5699999998</v>
      </c>
      <c r="U143" s="175"/>
      <c r="V143" s="175" t="s">
        <v>566</v>
      </c>
      <c r="W143" s="175"/>
    </row>
    <row r="144" spans="1:23" ht="12.75" customHeight="1">
      <c r="A144" s="149" t="s">
        <v>510</v>
      </c>
      <c r="B144" s="149"/>
      <c r="C144" s="150" t="s">
        <v>582</v>
      </c>
      <c r="D144" s="149">
        <v>657</v>
      </c>
      <c r="E144" s="149">
        <v>10862</v>
      </c>
      <c r="F144" s="149" t="s">
        <v>63</v>
      </c>
      <c r="G144" s="151" t="s">
        <v>583</v>
      </c>
      <c r="H144" s="151" t="s">
        <v>584</v>
      </c>
      <c r="I144" s="149" t="s">
        <v>585</v>
      </c>
      <c r="J144" s="138" t="s">
        <v>82</v>
      </c>
      <c r="K144" s="138"/>
      <c r="L144" s="152" t="s">
        <v>82</v>
      </c>
      <c r="M144" s="153"/>
      <c r="N144" s="154"/>
      <c r="O144" s="155"/>
      <c r="P144" s="155"/>
      <c r="Q144" s="155"/>
      <c r="R144" s="155"/>
      <c r="S144" s="155"/>
      <c r="T144" s="155"/>
      <c r="U144" s="156" t="s">
        <v>586</v>
      </c>
      <c r="V144" s="156"/>
      <c r="W144" s="156"/>
    </row>
    <row r="145" spans="1:23" ht="12.75" customHeight="1">
      <c r="A145" s="178" t="s">
        <v>495</v>
      </c>
      <c r="B145" s="178">
        <v>2007</v>
      </c>
      <c r="C145" s="194" t="s">
        <v>949</v>
      </c>
      <c r="D145" s="178">
        <v>41</v>
      </c>
      <c r="E145" s="178">
        <v>10045</v>
      </c>
      <c r="F145" s="178" t="s">
        <v>341</v>
      </c>
      <c r="G145" s="194" t="s">
        <v>1159</v>
      </c>
      <c r="H145" s="176" t="s">
        <v>1160</v>
      </c>
      <c r="I145" s="178" t="s">
        <v>1161</v>
      </c>
      <c r="J145" s="195" t="s">
        <v>1162</v>
      </c>
      <c r="K145" s="195"/>
      <c r="L145" s="196" t="s">
        <v>1163</v>
      </c>
      <c r="M145" s="197">
        <v>24226</v>
      </c>
      <c r="N145" s="198">
        <v>39265</v>
      </c>
      <c r="O145" s="185">
        <v>72374</v>
      </c>
      <c r="P145" s="185">
        <v>72373</v>
      </c>
      <c r="Q145" s="185"/>
      <c r="R145" s="185"/>
      <c r="S145" s="185"/>
      <c r="T145" s="185"/>
      <c r="U145" s="199" t="s">
        <v>1164</v>
      </c>
      <c r="V145" s="175" t="s">
        <v>848</v>
      </c>
      <c r="W145" s="199" t="s">
        <v>1163</v>
      </c>
    </row>
    <row r="146" spans="1:23" s="207" customFormat="1" ht="12.75" customHeight="1">
      <c r="A146" s="178" t="s">
        <v>495</v>
      </c>
      <c r="B146" s="178">
        <v>2007</v>
      </c>
      <c r="C146" s="194" t="s">
        <v>949</v>
      </c>
      <c r="D146" s="178">
        <v>41</v>
      </c>
      <c r="E146" s="178">
        <v>10045</v>
      </c>
      <c r="F146" s="178" t="s">
        <v>341</v>
      </c>
      <c r="G146" s="194" t="s">
        <v>1159</v>
      </c>
      <c r="H146" s="176" t="s">
        <v>1160</v>
      </c>
      <c r="I146" s="178" t="s">
        <v>1161</v>
      </c>
      <c r="J146" s="195" t="s">
        <v>1165</v>
      </c>
      <c r="K146" s="195"/>
      <c r="L146" s="196" t="s">
        <v>1166</v>
      </c>
      <c r="M146" s="197"/>
      <c r="N146" s="198"/>
      <c r="O146" s="185"/>
      <c r="P146" s="185">
        <v>35784</v>
      </c>
      <c r="Q146" s="185"/>
      <c r="R146" s="185"/>
      <c r="S146" s="185"/>
      <c r="T146" s="185"/>
      <c r="U146" s="199" t="s">
        <v>1167</v>
      </c>
      <c r="V146" s="175" t="s">
        <v>848</v>
      </c>
      <c r="W146" s="199" t="s">
        <v>913</v>
      </c>
    </row>
    <row r="147" spans="1:23" s="207" customFormat="1" ht="12.75" customHeight="1">
      <c r="A147" s="178" t="s">
        <v>495</v>
      </c>
      <c r="B147" s="178">
        <v>2007</v>
      </c>
      <c r="C147" s="194" t="s">
        <v>949</v>
      </c>
      <c r="D147" s="178">
        <v>44</v>
      </c>
      <c r="E147" s="178">
        <v>10048</v>
      </c>
      <c r="F147" s="178" t="s">
        <v>341</v>
      </c>
      <c r="G147" s="194" t="s">
        <v>1159</v>
      </c>
      <c r="H147" s="194" t="s">
        <v>1168</v>
      </c>
      <c r="I147" s="178" t="s">
        <v>1161</v>
      </c>
      <c r="J147" s="195" t="s">
        <v>1169</v>
      </c>
      <c r="K147" s="195"/>
      <c r="L147" s="196" t="s">
        <v>1170</v>
      </c>
      <c r="M147" s="197">
        <v>18645</v>
      </c>
      <c r="N147" s="198">
        <v>39265</v>
      </c>
      <c r="O147" s="185">
        <v>51674</v>
      </c>
      <c r="P147" s="185">
        <v>51674</v>
      </c>
      <c r="Q147" s="185"/>
      <c r="R147" s="185"/>
      <c r="S147" s="185"/>
      <c r="T147" s="185"/>
      <c r="U147" s="199" t="s">
        <v>1171</v>
      </c>
      <c r="V147" s="175" t="s">
        <v>848</v>
      </c>
      <c r="W147" s="199" t="s">
        <v>1170</v>
      </c>
    </row>
    <row r="148" spans="1:23" s="207" customFormat="1" ht="12.75" customHeight="1">
      <c r="A148" s="178" t="s">
        <v>495</v>
      </c>
      <c r="B148" s="178">
        <v>2007</v>
      </c>
      <c r="C148" s="194" t="s">
        <v>949</v>
      </c>
      <c r="D148" s="178">
        <v>44</v>
      </c>
      <c r="E148" s="178">
        <v>10048</v>
      </c>
      <c r="F148" s="178" t="s">
        <v>341</v>
      </c>
      <c r="G148" s="194" t="s">
        <v>1159</v>
      </c>
      <c r="H148" s="194" t="s">
        <v>1168</v>
      </c>
      <c r="I148" s="178" t="s">
        <v>1161</v>
      </c>
      <c r="J148" s="195" t="s">
        <v>1172</v>
      </c>
      <c r="K148" s="195"/>
      <c r="L148" s="196" t="s">
        <v>1173</v>
      </c>
      <c r="M148" s="197"/>
      <c r="N148" s="198"/>
      <c r="O148" s="185"/>
      <c r="P148" s="185">
        <v>25416</v>
      </c>
      <c r="Q148" s="185"/>
      <c r="R148" s="185"/>
      <c r="S148" s="185"/>
      <c r="T148" s="185"/>
      <c r="U148" s="199" t="s">
        <v>1174</v>
      </c>
      <c r="V148" s="175" t="s">
        <v>848</v>
      </c>
      <c r="W148" s="199" t="s">
        <v>913</v>
      </c>
    </row>
    <row r="149" spans="1:23" s="207" customFormat="1" ht="12.75" customHeight="1">
      <c r="A149" s="247" t="s">
        <v>495</v>
      </c>
      <c r="B149" s="247">
        <v>2007</v>
      </c>
      <c r="C149" s="248" t="s">
        <v>949</v>
      </c>
      <c r="D149" s="247">
        <v>5</v>
      </c>
      <c r="E149" s="247">
        <v>10005</v>
      </c>
      <c r="F149" s="247" t="s">
        <v>336</v>
      </c>
      <c r="G149" s="248" t="s">
        <v>1175</v>
      </c>
      <c r="H149" s="248" t="s">
        <v>1176</v>
      </c>
      <c r="I149" s="247" t="s">
        <v>1177</v>
      </c>
      <c r="J149" s="249" t="s">
        <v>1178</v>
      </c>
      <c r="K149" s="249"/>
      <c r="L149" s="250"/>
      <c r="M149" s="251"/>
      <c r="N149" s="252"/>
      <c r="O149" s="253"/>
      <c r="P149" s="253"/>
      <c r="Q149" s="253"/>
      <c r="R149" s="253"/>
      <c r="S149" s="253"/>
      <c r="T149" s="253"/>
      <c r="U149" s="254" t="s">
        <v>1179</v>
      </c>
      <c r="V149" s="254" t="s">
        <v>848</v>
      </c>
      <c r="W149" s="254" t="s">
        <v>913</v>
      </c>
    </row>
    <row r="150" spans="1:23" s="207" customFormat="1" ht="12.75" customHeight="1">
      <c r="A150" s="178" t="s">
        <v>495</v>
      </c>
      <c r="B150" s="178">
        <v>2007</v>
      </c>
      <c r="C150" s="194" t="s">
        <v>949</v>
      </c>
      <c r="D150" s="178">
        <v>7</v>
      </c>
      <c r="E150" s="178">
        <v>10007</v>
      </c>
      <c r="F150" s="178" t="s">
        <v>336</v>
      </c>
      <c r="G150" s="194" t="s">
        <v>1175</v>
      </c>
      <c r="H150" s="194" t="s">
        <v>1180</v>
      </c>
      <c r="I150" s="178" t="s">
        <v>1177</v>
      </c>
      <c r="J150" s="195" t="s">
        <v>1178</v>
      </c>
      <c r="K150" s="195"/>
      <c r="L150" s="196" t="s">
        <v>1181</v>
      </c>
      <c r="M150" s="197"/>
      <c r="N150" s="198">
        <v>38812</v>
      </c>
      <c r="O150" s="185">
        <v>3884544</v>
      </c>
      <c r="P150" s="185">
        <v>3884541.7399999993</v>
      </c>
      <c r="Q150" s="185"/>
      <c r="R150" s="185"/>
      <c r="S150" s="185"/>
      <c r="T150" s="185"/>
      <c r="U150" s="199"/>
      <c r="V150" s="175" t="s">
        <v>848</v>
      </c>
      <c r="W150" s="199" t="s">
        <v>913</v>
      </c>
    </row>
    <row r="151" spans="1:23" s="207" customFormat="1" ht="12.75" customHeight="1">
      <c r="A151" s="255" t="s">
        <v>495</v>
      </c>
      <c r="B151" s="255">
        <v>2007</v>
      </c>
      <c r="C151" s="256" t="s">
        <v>949</v>
      </c>
      <c r="D151" s="255">
        <v>7</v>
      </c>
      <c r="E151" s="255">
        <v>10007</v>
      </c>
      <c r="F151" s="255" t="s">
        <v>336</v>
      </c>
      <c r="G151" s="256" t="s">
        <v>1175</v>
      </c>
      <c r="H151" s="256" t="s">
        <v>1180</v>
      </c>
      <c r="I151" s="255" t="s">
        <v>1177</v>
      </c>
      <c r="J151" s="257" t="s">
        <v>1182</v>
      </c>
      <c r="K151" s="257"/>
      <c r="L151" s="258" t="s">
        <v>1183</v>
      </c>
      <c r="M151" s="259"/>
      <c r="N151" s="260">
        <v>38812</v>
      </c>
      <c r="O151" s="261">
        <v>0</v>
      </c>
      <c r="P151" s="262">
        <v>1847065.26</v>
      </c>
      <c r="Q151" s="262"/>
      <c r="R151" s="262"/>
      <c r="S151" s="262"/>
      <c r="T151" s="262"/>
      <c r="U151" s="263" t="s">
        <v>1184</v>
      </c>
      <c r="V151" s="175" t="s">
        <v>848</v>
      </c>
      <c r="W151" s="263" t="s">
        <v>913</v>
      </c>
    </row>
    <row r="152" spans="1:23" s="207" customFormat="1" ht="12.75" customHeight="1">
      <c r="A152" s="178" t="s">
        <v>495</v>
      </c>
      <c r="B152" s="178">
        <v>2007</v>
      </c>
      <c r="C152" s="193" t="s">
        <v>975</v>
      </c>
      <c r="D152" s="178">
        <v>48</v>
      </c>
      <c r="E152" s="178">
        <v>10065</v>
      </c>
      <c r="F152" s="178" t="s">
        <v>332</v>
      </c>
      <c r="G152" s="194" t="s">
        <v>1185</v>
      </c>
      <c r="H152" s="194" t="s">
        <v>1186</v>
      </c>
      <c r="I152" s="178" t="s">
        <v>1187</v>
      </c>
      <c r="J152" s="195" t="s">
        <v>1169</v>
      </c>
      <c r="K152" s="195"/>
      <c r="L152" s="196" t="s">
        <v>1188</v>
      </c>
      <c r="M152" s="197">
        <v>25784</v>
      </c>
      <c r="N152" s="198">
        <v>39265</v>
      </c>
      <c r="O152" s="185">
        <v>54301</v>
      </c>
      <c r="P152" s="185">
        <v>54301</v>
      </c>
      <c r="Q152" s="185"/>
      <c r="R152" s="185"/>
      <c r="S152" s="185"/>
      <c r="T152" s="185"/>
      <c r="U152" s="199" t="s">
        <v>1189</v>
      </c>
      <c r="V152" s="175" t="s">
        <v>848</v>
      </c>
      <c r="W152" s="199" t="s">
        <v>1188</v>
      </c>
    </row>
    <row r="153" spans="1:23" s="207" customFormat="1" ht="12.75" customHeight="1">
      <c r="A153" s="178" t="s">
        <v>495</v>
      </c>
      <c r="B153" s="178">
        <v>2007</v>
      </c>
      <c r="C153" s="193" t="s">
        <v>975</v>
      </c>
      <c r="D153" s="178">
        <v>48</v>
      </c>
      <c r="E153" s="178">
        <v>10065</v>
      </c>
      <c r="F153" s="178" t="s">
        <v>332</v>
      </c>
      <c r="G153" s="194" t="s">
        <v>1185</v>
      </c>
      <c r="H153" s="194" t="s">
        <v>1186</v>
      </c>
      <c r="I153" s="178" t="s">
        <v>1187</v>
      </c>
      <c r="J153" s="195" t="s">
        <v>1172</v>
      </c>
      <c r="K153" s="195"/>
      <c r="L153" s="196"/>
      <c r="M153" s="197"/>
      <c r="N153" s="198"/>
      <c r="O153" s="185"/>
      <c r="P153" s="185">
        <v>27400</v>
      </c>
      <c r="Q153" s="185"/>
      <c r="R153" s="185"/>
      <c r="S153" s="185"/>
      <c r="T153" s="185"/>
      <c r="U153" s="199" t="s">
        <v>1190</v>
      </c>
      <c r="V153" s="175" t="s">
        <v>848</v>
      </c>
      <c r="W153" s="199" t="s">
        <v>913</v>
      </c>
    </row>
    <row r="154" spans="1:23" s="207" customFormat="1" ht="12.75" customHeight="1">
      <c r="A154" s="178" t="s">
        <v>495</v>
      </c>
      <c r="B154" s="178">
        <v>2007</v>
      </c>
      <c r="C154" s="194" t="s">
        <v>949</v>
      </c>
      <c r="D154" s="178">
        <v>30000</v>
      </c>
      <c r="E154" s="178">
        <v>50000</v>
      </c>
      <c r="F154" s="178" t="s">
        <v>329</v>
      </c>
      <c r="G154" s="194" t="s">
        <v>1191</v>
      </c>
      <c r="H154" s="194" t="s">
        <v>1192</v>
      </c>
      <c r="I154" s="178" t="s">
        <v>1193</v>
      </c>
      <c r="J154" s="180" t="s">
        <v>1162</v>
      </c>
      <c r="K154" s="180"/>
      <c r="L154" s="181" t="s">
        <v>1194</v>
      </c>
      <c r="M154" s="184" t="s">
        <v>1195</v>
      </c>
      <c r="N154" s="198">
        <v>39265</v>
      </c>
      <c r="O154" s="185"/>
      <c r="P154" s="185">
        <v>247950</v>
      </c>
      <c r="Q154" s="185"/>
      <c r="R154" s="185"/>
      <c r="S154" s="185"/>
      <c r="T154" s="185"/>
      <c r="U154" s="175" t="s">
        <v>1196</v>
      </c>
      <c r="V154" s="175" t="s">
        <v>848</v>
      </c>
      <c r="W154" s="199" t="s">
        <v>1194</v>
      </c>
    </row>
    <row r="155" spans="1:23" s="207" customFormat="1" ht="12.75" customHeight="1">
      <c r="A155" s="178" t="s">
        <v>495</v>
      </c>
      <c r="B155" s="178">
        <v>2007</v>
      </c>
      <c r="C155" s="194" t="s">
        <v>949</v>
      </c>
      <c r="D155" s="178">
        <v>30000</v>
      </c>
      <c r="E155" s="178">
        <v>50000</v>
      </c>
      <c r="F155" s="178" t="s">
        <v>329</v>
      </c>
      <c r="G155" s="194" t="s">
        <v>1191</v>
      </c>
      <c r="H155" s="194" t="s">
        <v>1192</v>
      </c>
      <c r="I155" s="178" t="s">
        <v>1193</v>
      </c>
      <c r="J155" s="180" t="s">
        <v>1165</v>
      </c>
      <c r="K155" s="180"/>
      <c r="L155" s="181"/>
      <c r="M155" s="184"/>
      <c r="N155" s="198"/>
      <c r="O155" s="185"/>
      <c r="P155" s="185">
        <v>124199</v>
      </c>
      <c r="Q155" s="185"/>
      <c r="R155" s="185"/>
      <c r="S155" s="185"/>
      <c r="T155" s="185"/>
      <c r="U155" s="175" t="s">
        <v>1197</v>
      </c>
      <c r="V155" s="175" t="s">
        <v>848</v>
      </c>
      <c r="W155" s="199" t="s">
        <v>913</v>
      </c>
    </row>
    <row r="156" spans="1:23" s="207" customFormat="1" ht="12.75" customHeight="1">
      <c r="A156" s="178" t="s">
        <v>495</v>
      </c>
      <c r="B156" s="178">
        <v>2008</v>
      </c>
      <c r="C156" s="194" t="s">
        <v>536</v>
      </c>
      <c r="D156" s="178">
        <v>227</v>
      </c>
      <c r="E156" s="178">
        <v>10291</v>
      </c>
      <c r="F156" s="178" t="s">
        <v>326</v>
      </c>
      <c r="G156" s="194" t="s">
        <v>1198</v>
      </c>
      <c r="H156" s="194" t="s">
        <v>1199</v>
      </c>
      <c r="I156" s="177" t="s">
        <v>1200</v>
      </c>
      <c r="J156" s="195" t="s">
        <v>498</v>
      </c>
      <c r="K156" s="195"/>
      <c r="L156" s="196" t="s">
        <v>1201</v>
      </c>
      <c r="M156" s="197" t="s">
        <v>1202</v>
      </c>
      <c r="N156" s="216">
        <v>39813</v>
      </c>
      <c r="O156" s="185">
        <v>384008</v>
      </c>
      <c r="P156" s="185">
        <v>389325.92</v>
      </c>
      <c r="Q156" s="185"/>
      <c r="R156" s="185"/>
      <c r="S156" s="185"/>
      <c r="T156" s="185"/>
      <c r="U156" s="175" t="s">
        <v>1120</v>
      </c>
      <c r="V156" s="175" t="s">
        <v>848</v>
      </c>
      <c r="W156" s="199" t="s">
        <v>1201</v>
      </c>
    </row>
    <row r="157" spans="1:23" s="207" customFormat="1" ht="12.75" customHeight="1">
      <c r="A157" s="178" t="s">
        <v>495</v>
      </c>
      <c r="B157" s="178">
        <v>2008</v>
      </c>
      <c r="C157" s="193" t="s">
        <v>1203</v>
      </c>
      <c r="D157" s="178">
        <v>120</v>
      </c>
      <c r="E157" s="178">
        <v>10150</v>
      </c>
      <c r="F157" s="178" t="s">
        <v>323</v>
      </c>
      <c r="G157" s="194" t="s">
        <v>1204</v>
      </c>
      <c r="H157" s="176" t="s">
        <v>1205</v>
      </c>
      <c r="I157" s="178" t="s">
        <v>1206</v>
      </c>
      <c r="J157" s="195" t="s">
        <v>1207</v>
      </c>
      <c r="K157" s="195"/>
      <c r="L157" s="196"/>
      <c r="M157" s="197"/>
      <c r="N157" s="216">
        <v>39600</v>
      </c>
      <c r="O157" s="185">
        <v>3274900</v>
      </c>
      <c r="P157" s="185">
        <v>1288031.8299999998</v>
      </c>
      <c r="Q157" s="185"/>
      <c r="R157" s="185"/>
      <c r="S157" s="185"/>
      <c r="T157" s="185"/>
      <c r="U157" s="175"/>
      <c r="V157" s="175" t="s">
        <v>848</v>
      </c>
      <c r="W157" s="199" t="s">
        <v>913</v>
      </c>
    </row>
    <row r="158" spans="1:23" s="207" customFormat="1" ht="12.75" customHeight="1">
      <c r="A158" s="178" t="s">
        <v>495</v>
      </c>
      <c r="B158" s="178">
        <v>2008</v>
      </c>
      <c r="C158" s="193" t="s">
        <v>1203</v>
      </c>
      <c r="D158" s="178">
        <v>120</v>
      </c>
      <c r="E158" s="178">
        <v>10150</v>
      </c>
      <c r="F158" s="178" t="s">
        <v>323</v>
      </c>
      <c r="G158" s="194" t="s">
        <v>1204</v>
      </c>
      <c r="H158" s="176" t="s">
        <v>1205</v>
      </c>
      <c r="I158" s="178" t="s">
        <v>1206</v>
      </c>
      <c r="J158" s="195" t="s">
        <v>1208</v>
      </c>
      <c r="K158" s="195"/>
      <c r="L158" s="196"/>
      <c r="M158" s="197"/>
      <c r="N158" s="216"/>
      <c r="O158" s="185"/>
      <c r="P158" s="185">
        <v>661804.68000000005</v>
      </c>
      <c r="Q158" s="185"/>
      <c r="R158" s="185"/>
      <c r="S158" s="185"/>
      <c r="T158" s="185"/>
      <c r="U158" s="175" t="s">
        <v>1209</v>
      </c>
      <c r="V158" s="175" t="s">
        <v>848</v>
      </c>
      <c r="W158" s="199" t="s">
        <v>913</v>
      </c>
    </row>
    <row r="159" spans="1:23" s="207" customFormat="1" ht="12.75" customHeight="1">
      <c r="A159" s="178" t="s">
        <v>495</v>
      </c>
      <c r="B159" s="178">
        <v>2008</v>
      </c>
      <c r="C159" s="194" t="s">
        <v>536</v>
      </c>
      <c r="D159" s="178">
        <v>113</v>
      </c>
      <c r="E159" s="177">
        <v>10143</v>
      </c>
      <c r="F159" s="178" t="s">
        <v>316</v>
      </c>
      <c r="G159" s="194" t="s">
        <v>1210</v>
      </c>
      <c r="H159" s="176" t="s">
        <v>1211</v>
      </c>
      <c r="I159" s="178" t="s">
        <v>1212</v>
      </c>
      <c r="J159" s="195" t="s">
        <v>1213</v>
      </c>
      <c r="K159" s="195"/>
      <c r="L159" s="196"/>
      <c r="M159" s="197"/>
      <c r="N159" s="216">
        <v>39577</v>
      </c>
      <c r="O159" s="185">
        <v>1871200</v>
      </c>
      <c r="P159" s="185">
        <v>1178692.8799999999</v>
      </c>
      <c r="Q159" s="185"/>
      <c r="R159" s="209"/>
      <c r="S159" s="209"/>
      <c r="T159" s="209"/>
      <c r="U159" s="175"/>
      <c r="V159" s="175" t="s">
        <v>848</v>
      </c>
      <c r="W159" s="199" t="s">
        <v>913</v>
      </c>
    </row>
    <row r="160" spans="1:23" s="207" customFormat="1" ht="12.75" customHeight="1">
      <c r="A160" s="178" t="s">
        <v>495</v>
      </c>
      <c r="B160" s="178">
        <v>2008</v>
      </c>
      <c r="C160" s="194" t="s">
        <v>536</v>
      </c>
      <c r="D160" s="178">
        <v>113</v>
      </c>
      <c r="E160" s="177">
        <v>10143</v>
      </c>
      <c r="F160" s="178" t="s">
        <v>316</v>
      </c>
      <c r="G160" s="194" t="s">
        <v>1210</v>
      </c>
      <c r="H160" s="176" t="s">
        <v>1211</v>
      </c>
      <c r="I160" s="178" t="s">
        <v>1212</v>
      </c>
      <c r="J160" s="195" t="s">
        <v>1214</v>
      </c>
      <c r="K160" s="195"/>
      <c r="L160" s="196"/>
      <c r="M160" s="197"/>
      <c r="N160" s="216"/>
      <c r="O160" s="185"/>
      <c r="P160" s="185">
        <v>648047.30000000005</v>
      </c>
      <c r="Q160" s="185"/>
      <c r="R160" s="209"/>
      <c r="S160" s="209"/>
      <c r="T160" s="209"/>
      <c r="U160" s="175" t="s">
        <v>1215</v>
      </c>
      <c r="V160" s="175" t="s">
        <v>848</v>
      </c>
      <c r="W160" s="199" t="s">
        <v>913</v>
      </c>
    </row>
    <row r="161" spans="1:23" s="207" customFormat="1" ht="12.75" customHeight="1">
      <c r="A161" s="178" t="s">
        <v>495</v>
      </c>
      <c r="B161" s="178">
        <v>2008</v>
      </c>
      <c r="C161" s="194" t="s">
        <v>536</v>
      </c>
      <c r="D161" s="178">
        <v>113</v>
      </c>
      <c r="E161" s="177">
        <v>10143</v>
      </c>
      <c r="F161" s="178" t="s">
        <v>316</v>
      </c>
      <c r="G161" s="194" t="s">
        <v>1210</v>
      </c>
      <c r="H161" s="176" t="s">
        <v>1216</v>
      </c>
      <c r="I161" s="178" t="s">
        <v>1212</v>
      </c>
      <c r="J161" s="195" t="s">
        <v>1217</v>
      </c>
      <c r="K161" s="195"/>
      <c r="L161" s="196"/>
      <c r="M161" s="197"/>
      <c r="N161" s="216">
        <v>39577</v>
      </c>
      <c r="O161" s="185">
        <v>3339500</v>
      </c>
      <c r="P161" s="185">
        <v>1701506.7599999995</v>
      </c>
      <c r="Q161" s="185"/>
      <c r="R161" s="185"/>
      <c r="S161" s="185"/>
      <c r="T161" s="185"/>
      <c r="U161" s="175"/>
      <c r="V161" s="175" t="s">
        <v>848</v>
      </c>
      <c r="W161" s="199" t="s">
        <v>913</v>
      </c>
    </row>
    <row r="162" spans="1:23" s="207" customFormat="1" ht="12.75" customHeight="1">
      <c r="A162" s="178" t="s">
        <v>495</v>
      </c>
      <c r="B162" s="178">
        <v>2008</v>
      </c>
      <c r="C162" s="194" t="s">
        <v>536</v>
      </c>
      <c r="D162" s="178">
        <v>113</v>
      </c>
      <c r="E162" s="177">
        <v>10143</v>
      </c>
      <c r="F162" s="178" t="s">
        <v>316</v>
      </c>
      <c r="G162" s="194" t="s">
        <v>1210</v>
      </c>
      <c r="H162" s="176" t="s">
        <v>1216</v>
      </c>
      <c r="I162" s="178" t="s">
        <v>1212</v>
      </c>
      <c r="J162" s="195" t="s">
        <v>1218</v>
      </c>
      <c r="K162" s="195"/>
      <c r="L162" s="196"/>
      <c r="M162" s="197"/>
      <c r="N162" s="216"/>
      <c r="O162" s="185"/>
      <c r="P162" s="185">
        <v>874275.69000000018</v>
      </c>
      <c r="Q162" s="185"/>
      <c r="R162" s="185"/>
      <c r="S162" s="185"/>
      <c r="T162" s="185"/>
      <c r="U162" s="175" t="s">
        <v>1219</v>
      </c>
      <c r="V162" s="175" t="s">
        <v>848</v>
      </c>
      <c r="W162" s="199" t="s">
        <v>913</v>
      </c>
    </row>
    <row r="163" spans="1:23" s="207" customFormat="1" ht="12.75" customHeight="1">
      <c r="A163" s="241" t="s">
        <v>495</v>
      </c>
      <c r="B163" s="241">
        <v>2008</v>
      </c>
      <c r="C163" s="242" t="s">
        <v>536</v>
      </c>
      <c r="D163" s="264">
        <v>113</v>
      </c>
      <c r="E163" s="237">
        <v>10143</v>
      </c>
      <c r="F163" s="241" t="s">
        <v>316</v>
      </c>
      <c r="G163" s="242" t="s">
        <v>1210</v>
      </c>
      <c r="H163" s="238" t="s">
        <v>1220</v>
      </c>
      <c r="I163" s="241" t="s">
        <v>1212</v>
      </c>
      <c r="J163" s="230" t="s">
        <v>1221</v>
      </c>
      <c r="K163" s="230"/>
      <c r="L163" s="231"/>
      <c r="M163" s="232"/>
      <c r="N163" s="233">
        <v>39567</v>
      </c>
      <c r="O163" s="228">
        <v>219100</v>
      </c>
      <c r="P163" s="228">
        <v>51292.270000000004</v>
      </c>
      <c r="Q163" s="228"/>
      <c r="R163" s="185"/>
      <c r="S163" s="265"/>
      <c r="T163" s="265"/>
      <c r="U163" s="211"/>
      <c r="V163" s="175" t="s">
        <v>848</v>
      </c>
      <c r="W163" s="244" t="s">
        <v>913</v>
      </c>
    </row>
    <row r="164" spans="1:23" s="175" customFormat="1">
      <c r="A164" s="178" t="s">
        <v>495</v>
      </c>
      <c r="B164" s="178">
        <v>2008</v>
      </c>
      <c r="C164" s="194" t="s">
        <v>536</v>
      </c>
      <c r="D164" s="266">
        <v>113</v>
      </c>
      <c r="E164" s="177">
        <v>10143</v>
      </c>
      <c r="F164" s="178" t="s">
        <v>316</v>
      </c>
      <c r="G164" s="194" t="s">
        <v>1210</v>
      </c>
      <c r="H164" s="176" t="s">
        <v>1220</v>
      </c>
      <c r="I164" s="178" t="s">
        <v>1212</v>
      </c>
      <c r="J164" s="195" t="s">
        <v>1222</v>
      </c>
      <c r="K164" s="195"/>
      <c r="L164" s="196"/>
      <c r="M164" s="197"/>
      <c r="N164" s="216"/>
      <c r="O164" s="185"/>
      <c r="P164" s="185">
        <v>26352.719999999998</v>
      </c>
      <c r="Q164" s="267"/>
      <c r="R164" s="185"/>
      <c r="S164" s="185"/>
      <c r="T164" s="185"/>
      <c r="U164" s="175" t="s">
        <v>1223</v>
      </c>
      <c r="V164" s="175" t="s">
        <v>848</v>
      </c>
      <c r="W164" s="244" t="s">
        <v>913</v>
      </c>
    </row>
    <row r="165" spans="1:23" s="175" customFormat="1" ht="25.5">
      <c r="A165" s="177" t="s">
        <v>495</v>
      </c>
      <c r="C165" s="183" t="s">
        <v>516</v>
      </c>
      <c r="D165" s="177">
        <v>349</v>
      </c>
      <c r="E165" s="177" t="s">
        <v>1224</v>
      </c>
      <c r="F165" s="177" t="s">
        <v>308</v>
      </c>
      <c r="G165" s="176" t="s">
        <v>1225</v>
      </c>
      <c r="H165" s="175" t="s">
        <v>1226</v>
      </c>
      <c r="I165" s="177" t="s">
        <v>627</v>
      </c>
      <c r="J165" s="180" t="s">
        <v>1227</v>
      </c>
      <c r="K165" s="180"/>
      <c r="L165" s="181"/>
      <c r="M165" s="176"/>
      <c r="N165" s="179">
        <v>40330</v>
      </c>
      <c r="O165" s="182">
        <v>2389000</v>
      </c>
      <c r="P165" s="185">
        <v>1062944</v>
      </c>
      <c r="Q165" s="267">
        <v>1082212.99</v>
      </c>
      <c r="R165" s="185">
        <v>1084731.06</v>
      </c>
      <c r="S165" s="262">
        <v>1084752.8500000001</v>
      </c>
      <c r="T165" s="185"/>
      <c r="V165" s="175" t="s">
        <v>848</v>
      </c>
      <c r="W165" s="244" t="s">
        <v>862</v>
      </c>
    </row>
    <row r="166" spans="1:23" s="175" customFormat="1" ht="25.5">
      <c r="A166" s="177" t="s">
        <v>495</v>
      </c>
      <c r="C166" s="183" t="s">
        <v>516</v>
      </c>
      <c r="D166" s="177">
        <v>349</v>
      </c>
      <c r="E166" s="177" t="s">
        <v>1224</v>
      </c>
      <c r="F166" s="177" t="s">
        <v>308</v>
      </c>
      <c r="G166" s="176" t="s">
        <v>1225</v>
      </c>
      <c r="H166" s="175" t="s">
        <v>1226</v>
      </c>
      <c r="I166" s="177" t="s">
        <v>627</v>
      </c>
      <c r="J166" s="180" t="s">
        <v>1228</v>
      </c>
      <c r="K166" s="180"/>
      <c r="L166" s="181"/>
      <c r="M166" s="176"/>
      <c r="N166" s="179"/>
      <c r="O166" s="182"/>
      <c r="P166" s="185">
        <v>546859</v>
      </c>
      <c r="Q166" s="267">
        <v>556759.07999999996</v>
      </c>
      <c r="R166" s="185">
        <v>558053.01</v>
      </c>
      <c r="S166" s="262">
        <v>558064.18000000005</v>
      </c>
      <c r="T166" s="185"/>
      <c r="U166" s="175" t="s">
        <v>1229</v>
      </c>
      <c r="V166" s="175" t="s">
        <v>848</v>
      </c>
      <c r="W166" s="244" t="s">
        <v>862</v>
      </c>
    </row>
    <row r="167" spans="1:23" s="175" customFormat="1" ht="25.5">
      <c r="A167" s="177" t="s">
        <v>495</v>
      </c>
      <c r="C167" s="183" t="s">
        <v>516</v>
      </c>
      <c r="D167" s="177">
        <v>30153</v>
      </c>
      <c r="E167" s="177">
        <v>50161</v>
      </c>
      <c r="F167" s="177" t="s">
        <v>305</v>
      </c>
      <c r="G167" s="176" t="s">
        <v>1230</v>
      </c>
      <c r="H167" s="175" t="s">
        <v>1231</v>
      </c>
      <c r="I167" s="177" t="s">
        <v>1232</v>
      </c>
      <c r="J167" s="188" t="s">
        <v>1162</v>
      </c>
      <c r="K167" s="188"/>
      <c r="L167" s="177">
        <v>41315313</v>
      </c>
      <c r="M167" s="176">
        <v>28831</v>
      </c>
      <c r="N167" s="179">
        <v>40330</v>
      </c>
      <c r="O167" s="182">
        <v>187900</v>
      </c>
      <c r="P167" s="185">
        <v>0</v>
      </c>
      <c r="Q167" s="267">
        <v>136005.49</v>
      </c>
      <c r="R167" s="185">
        <v>136006</v>
      </c>
      <c r="S167" s="185"/>
      <c r="T167" s="185"/>
      <c r="U167" s="175" t="s">
        <v>1233</v>
      </c>
      <c r="V167" s="175" t="s">
        <v>848</v>
      </c>
      <c r="W167" s="244" t="s">
        <v>862</v>
      </c>
    </row>
    <row r="168" spans="1:23" s="175" customFormat="1" ht="25.5">
      <c r="A168" s="177" t="s">
        <v>495</v>
      </c>
      <c r="C168" s="183" t="s">
        <v>516</v>
      </c>
      <c r="D168" s="177">
        <v>30153</v>
      </c>
      <c r="E168" s="177">
        <v>50161</v>
      </c>
      <c r="F168" s="177" t="s">
        <v>305</v>
      </c>
      <c r="G168" s="176" t="s">
        <v>1230</v>
      </c>
      <c r="H168" s="175" t="s">
        <v>1231</v>
      </c>
      <c r="I168" s="177" t="s">
        <v>1232</v>
      </c>
      <c r="J168" s="180" t="s">
        <v>1234</v>
      </c>
      <c r="K168" s="180"/>
      <c r="L168" s="181"/>
      <c r="M168" s="176">
        <v>28831</v>
      </c>
      <c r="N168" s="179"/>
      <c r="O168" s="182"/>
      <c r="P168" s="185">
        <v>0</v>
      </c>
      <c r="Q168" s="267">
        <v>69876.75</v>
      </c>
      <c r="R168" s="185">
        <v>69877</v>
      </c>
      <c r="S168" s="185"/>
      <c r="T168" s="185"/>
      <c r="U168" s="175" t="s">
        <v>1235</v>
      </c>
      <c r="V168" s="175" t="s">
        <v>848</v>
      </c>
      <c r="W168" s="244" t="s">
        <v>862</v>
      </c>
    </row>
    <row r="169" spans="1:23" s="175" customFormat="1">
      <c r="A169" s="177" t="s">
        <v>495</v>
      </c>
      <c r="C169" s="176" t="s">
        <v>536</v>
      </c>
      <c r="D169" s="177">
        <v>292</v>
      </c>
      <c r="E169" s="177">
        <v>10378</v>
      </c>
      <c r="F169" s="177" t="s">
        <v>301</v>
      </c>
      <c r="G169" s="176" t="s">
        <v>1236</v>
      </c>
      <c r="H169" s="175" t="s">
        <v>1237</v>
      </c>
      <c r="I169" s="177" t="s">
        <v>1238</v>
      </c>
      <c r="J169" s="180" t="s">
        <v>1239</v>
      </c>
      <c r="K169" s="180"/>
      <c r="L169" s="181"/>
      <c r="M169" s="176"/>
      <c r="N169" s="179">
        <v>40330</v>
      </c>
      <c r="O169" s="268">
        <v>4047100</v>
      </c>
      <c r="P169" s="185">
        <v>1823248.4100000004</v>
      </c>
      <c r="Q169" s="267">
        <v>1823248.41</v>
      </c>
      <c r="R169" s="185"/>
      <c r="S169" s="185"/>
      <c r="T169" s="185"/>
      <c r="V169" s="244" t="s">
        <v>848</v>
      </c>
      <c r="W169" s="244" t="s">
        <v>848</v>
      </c>
    </row>
    <row r="170" spans="1:23" s="175" customFormat="1">
      <c r="A170" s="177" t="s">
        <v>495</v>
      </c>
      <c r="C170" s="176" t="s">
        <v>536</v>
      </c>
      <c r="D170" s="177">
        <v>292</v>
      </c>
      <c r="E170" s="177">
        <v>10378</v>
      </c>
      <c r="F170" s="177" t="s">
        <v>301</v>
      </c>
      <c r="G170" s="176" t="s">
        <v>1236</v>
      </c>
      <c r="H170" s="175" t="s">
        <v>1237</v>
      </c>
      <c r="I170" s="177" t="s">
        <v>1238</v>
      </c>
      <c r="J170" s="180" t="s">
        <v>1240</v>
      </c>
      <c r="K170" s="180"/>
      <c r="L170" s="181"/>
      <c r="M170" s="176"/>
      <c r="N170" s="179"/>
      <c r="O170" s="268"/>
      <c r="P170" s="185">
        <v>1030376.7700000001</v>
      </c>
      <c r="Q170" s="267">
        <v>1030376.77</v>
      </c>
      <c r="R170" s="185"/>
      <c r="S170" s="185"/>
      <c r="T170" s="185"/>
      <c r="U170" s="175" t="s">
        <v>1241</v>
      </c>
      <c r="V170" s="244" t="s">
        <v>848</v>
      </c>
      <c r="W170" s="244" t="s">
        <v>848</v>
      </c>
    </row>
    <row r="171" spans="1:23" s="175" customFormat="1">
      <c r="A171" s="177" t="s">
        <v>495</v>
      </c>
      <c r="C171" s="176" t="s">
        <v>536</v>
      </c>
      <c r="D171" s="177">
        <v>297</v>
      </c>
      <c r="E171" s="177">
        <v>10383</v>
      </c>
      <c r="F171" s="177" t="s">
        <v>301</v>
      </c>
      <c r="G171" s="176" t="s">
        <v>1242</v>
      </c>
      <c r="H171" s="175" t="s">
        <v>1243</v>
      </c>
      <c r="I171" s="177" t="s">
        <v>1238</v>
      </c>
      <c r="J171" s="180" t="s">
        <v>1244</v>
      </c>
      <c r="K171" s="180"/>
      <c r="L171" s="181"/>
      <c r="M171" s="176"/>
      <c r="N171" s="179">
        <v>40330</v>
      </c>
      <c r="O171" s="268">
        <v>3827100</v>
      </c>
      <c r="P171" s="185">
        <v>1282478.3599999999</v>
      </c>
      <c r="Q171" s="267">
        <v>1282478.3600000001</v>
      </c>
      <c r="R171" s="185"/>
      <c r="S171" s="185"/>
      <c r="T171" s="185"/>
      <c r="V171" s="244" t="s">
        <v>848</v>
      </c>
      <c r="W171" s="244" t="s">
        <v>848</v>
      </c>
    </row>
    <row r="172" spans="1:23" s="175" customFormat="1">
      <c r="A172" s="177" t="s">
        <v>495</v>
      </c>
      <c r="C172" s="176" t="s">
        <v>536</v>
      </c>
      <c r="D172" s="177">
        <v>297</v>
      </c>
      <c r="E172" s="177">
        <v>10383</v>
      </c>
      <c r="F172" s="177" t="s">
        <v>301</v>
      </c>
      <c r="G172" s="176" t="s">
        <v>1242</v>
      </c>
      <c r="H172" s="175" t="s">
        <v>1243</v>
      </c>
      <c r="I172" s="177" t="s">
        <v>1238</v>
      </c>
      <c r="J172" s="180" t="s">
        <v>1245</v>
      </c>
      <c r="K172" s="180"/>
      <c r="L172" s="181"/>
      <c r="M172" s="176"/>
      <c r="N172" s="179"/>
      <c r="O172" s="268"/>
      <c r="P172" s="185">
        <v>659035.34999999986</v>
      </c>
      <c r="Q172" s="267">
        <v>659035.35</v>
      </c>
      <c r="R172" s="185"/>
      <c r="S172" s="185"/>
      <c r="T172" s="185"/>
      <c r="U172" s="175" t="s">
        <v>1246</v>
      </c>
      <c r="V172" s="199" t="s">
        <v>848</v>
      </c>
      <c r="W172" s="199" t="s">
        <v>848</v>
      </c>
    </row>
    <row r="173" spans="1:23" s="175" customFormat="1">
      <c r="A173" s="177" t="s">
        <v>495</v>
      </c>
      <c r="C173" s="176" t="s">
        <v>536</v>
      </c>
      <c r="D173" s="177">
        <v>296</v>
      </c>
      <c r="E173" s="177">
        <v>10382</v>
      </c>
      <c r="F173" s="177" t="s">
        <v>296</v>
      </c>
      <c r="G173" s="176" t="s">
        <v>1247</v>
      </c>
      <c r="H173" s="175" t="s">
        <v>1248</v>
      </c>
      <c r="I173" s="177" t="s">
        <v>634</v>
      </c>
      <c r="J173" s="180" t="s">
        <v>1249</v>
      </c>
      <c r="K173" s="180"/>
      <c r="L173" s="181"/>
      <c r="M173" s="176"/>
      <c r="N173" s="179">
        <v>40330</v>
      </c>
      <c r="O173" s="269">
        <v>6216900</v>
      </c>
      <c r="P173" s="185">
        <v>3291847.02</v>
      </c>
      <c r="Q173" s="267">
        <v>3291847.02</v>
      </c>
      <c r="R173" s="185"/>
      <c r="S173" s="185"/>
      <c r="T173" s="185"/>
      <c r="V173" s="199" t="s">
        <v>848</v>
      </c>
      <c r="W173" s="199" t="s">
        <v>848</v>
      </c>
    </row>
    <row r="174" spans="1:23" s="175" customFormat="1">
      <c r="A174" s="177" t="s">
        <v>495</v>
      </c>
      <c r="C174" s="176" t="s">
        <v>536</v>
      </c>
      <c r="D174" s="177">
        <v>296</v>
      </c>
      <c r="E174" s="177">
        <v>10382</v>
      </c>
      <c r="F174" s="177" t="s">
        <v>296</v>
      </c>
      <c r="G174" s="176" t="s">
        <v>1247</v>
      </c>
      <c r="H174" s="175" t="s">
        <v>1248</v>
      </c>
      <c r="I174" s="177" t="s">
        <v>634</v>
      </c>
      <c r="J174" s="180" t="s">
        <v>1250</v>
      </c>
      <c r="K174" s="180"/>
      <c r="L174" s="181"/>
      <c r="M174" s="176"/>
      <c r="N174" s="179"/>
      <c r="O174" s="269"/>
      <c r="P174" s="185">
        <v>1692438.3699999996</v>
      </c>
      <c r="Q174" s="267">
        <v>1692438.37</v>
      </c>
      <c r="R174" s="185"/>
      <c r="S174" s="185"/>
      <c r="T174" s="185"/>
      <c r="U174" s="175" t="s">
        <v>1251</v>
      </c>
      <c r="V174" s="199" t="s">
        <v>848</v>
      </c>
      <c r="W174" s="199" t="s">
        <v>848</v>
      </c>
    </row>
    <row r="175" spans="1:23" s="175" customFormat="1">
      <c r="A175" s="177" t="s">
        <v>495</v>
      </c>
      <c r="C175" s="176" t="s">
        <v>536</v>
      </c>
      <c r="D175" s="270">
        <v>348</v>
      </c>
      <c r="E175" s="270">
        <v>10445</v>
      </c>
      <c r="F175" s="177" t="s">
        <v>296</v>
      </c>
      <c r="G175" s="176" t="s">
        <v>1247</v>
      </c>
      <c r="H175" s="175" t="s">
        <v>1127</v>
      </c>
      <c r="I175" s="177" t="s">
        <v>634</v>
      </c>
      <c r="J175" s="180" t="s">
        <v>1252</v>
      </c>
      <c r="K175" s="180"/>
      <c r="L175" s="181"/>
      <c r="M175" s="176"/>
      <c r="N175" s="179">
        <v>40330</v>
      </c>
      <c r="O175" s="269">
        <v>34800</v>
      </c>
      <c r="P175" s="185">
        <v>18514.759999999995</v>
      </c>
      <c r="Q175" s="267">
        <v>18514.759999999998</v>
      </c>
      <c r="R175" s="185"/>
      <c r="S175" s="185"/>
      <c r="T175" s="185"/>
      <c r="V175" s="199" t="s">
        <v>848</v>
      </c>
      <c r="W175" s="199" t="s">
        <v>848</v>
      </c>
    </row>
    <row r="176" spans="1:23" s="175" customFormat="1">
      <c r="A176" s="177" t="s">
        <v>495</v>
      </c>
      <c r="C176" s="176" t="s">
        <v>536</v>
      </c>
      <c r="D176" s="270">
        <v>348</v>
      </c>
      <c r="E176" s="270">
        <v>10445</v>
      </c>
      <c r="F176" s="177" t="s">
        <v>296</v>
      </c>
      <c r="G176" s="176" t="s">
        <v>1247</v>
      </c>
      <c r="H176" s="175" t="s">
        <v>1127</v>
      </c>
      <c r="I176" s="177" t="s">
        <v>634</v>
      </c>
      <c r="J176" s="180" t="s">
        <v>1253</v>
      </c>
      <c r="K176" s="180"/>
      <c r="L176" s="181"/>
      <c r="M176" s="176"/>
      <c r="N176" s="179"/>
      <c r="O176" s="269"/>
      <c r="P176" s="185">
        <v>9512.9599999999991</v>
      </c>
      <c r="Q176" s="267">
        <v>9512.9599999999991</v>
      </c>
      <c r="R176" s="185"/>
      <c r="S176" s="185"/>
      <c r="T176" s="185"/>
      <c r="U176" s="175" t="s">
        <v>1254</v>
      </c>
      <c r="V176" s="199" t="s">
        <v>848</v>
      </c>
      <c r="W176" s="199" t="s">
        <v>848</v>
      </c>
    </row>
    <row r="177" spans="1:23" s="175" customFormat="1" ht="25.5">
      <c r="A177" s="177" t="s">
        <v>495</v>
      </c>
      <c r="C177" s="271" t="s">
        <v>516</v>
      </c>
      <c r="D177" s="177">
        <v>348</v>
      </c>
      <c r="E177" s="177">
        <v>10445</v>
      </c>
      <c r="F177" s="177" t="s">
        <v>296</v>
      </c>
      <c r="G177" s="176" t="s">
        <v>1247</v>
      </c>
      <c r="H177" s="175" t="s">
        <v>1127</v>
      </c>
      <c r="I177" s="177" t="s">
        <v>634</v>
      </c>
      <c r="J177" s="180" t="s">
        <v>1255</v>
      </c>
      <c r="K177" s="180"/>
      <c r="L177" s="181"/>
      <c r="M177" s="176"/>
      <c r="N177" s="179">
        <v>40330</v>
      </c>
      <c r="O177" s="182">
        <v>223600</v>
      </c>
      <c r="P177" s="185">
        <v>157428.53999999998</v>
      </c>
      <c r="Q177" s="267">
        <v>157428.54</v>
      </c>
      <c r="R177" s="185"/>
      <c r="S177" s="185"/>
      <c r="T177" s="185"/>
      <c r="V177" s="199" t="s">
        <v>848</v>
      </c>
      <c r="W177" s="199" t="s">
        <v>848</v>
      </c>
    </row>
    <row r="178" spans="1:23" s="175" customFormat="1" ht="25.5">
      <c r="A178" s="177" t="s">
        <v>495</v>
      </c>
      <c r="C178" s="271" t="s">
        <v>516</v>
      </c>
      <c r="D178" s="177">
        <v>348</v>
      </c>
      <c r="E178" s="177">
        <v>10445</v>
      </c>
      <c r="F178" s="177" t="s">
        <v>296</v>
      </c>
      <c r="G178" s="176" t="s">
        <v>1247</v>
      </c>
      <c r="H178" s="175" t="s">
        <v>1127</v>
      </c>
      <c r="I178" s="177" t="s">
        <v>634</v>
      </c>
      <c r="J178" s="180" t="s">
        <v>1256</v>
      </c>
      <c r="K178" s="180"/>
      <c r="L178" s="181"/>
      <c r="M178" s="176"/>
      <c r="N178" s="179"/>
      <c r="O178" s="182"/>
      <c r="P178" s="185">
        <v>80997.440000000002</v>
      </c>
      <c r="Q178" s="267">
        <v>80997.440000000002</v>
      </c>
      <c r="R178" s="185"/>
      <c r="S178" s="185"/>
      <c r="T178" s="185"/>
      <c r="U178" s="175" t="s">
        <v>1257</v>
      </c>
      <c r="V178" s="199" t="s">
        <v>848</v>
      </c>
      <c r="W178" s="199" t="s">
        <v>848</v>
      </c>
    </row>
    <row r="179" spans="1:23" s="175" customFormat="1" ht="38.25">
      <c r="A179" s="177" t="s">
        <v>495</v>
      </c>
      <c r="C179" s="176"/>
      <c r="D179" s="177">
        <v>681</v>
      </c>
      <c r="E179" s="177">
        <v>10898</v>
      </c>
      <c r="F179" s="177" t="s">
        <v>228</v>
      </c>
      <c r="G179" s="176" t="s">
        <v>587</v>
      </c>
      <c r="H179" s="175" t="s">
        <v>588</v>
      </c>
      <c r="I179" s="177" t="s">
        <v>589</v>
      </c>
      <c r="J179" s="188" t="s">
        <v>590</v>
      </c>
      <c r="K179" s="220"/>
      <c r="L179" s="177"/>
      <c r="M179" s="176" t="s">
        <v>591</v>
      </c>
      <c r="N179" s="179">
        <v>41974</v>
      </c>
      <c r="O179" s="182">
        <v>3846600</v>
      </c>
      <c r="Q179" s="272"/>
      <c r="T179" s="182">
        <v>3091896.24</v>
      </c>
      <c r="V179" s="175" t="s">
        <v>592</v>
      </c>
    </row>
    <row r="180" spans="1:23" s="175" customFormat="1">
      <c r="A180" s="177" t="s">
        <v>495</v>
      </c>
      <c r="C180" s="176" t="s">
        <v>524</v>
      </c>
      <c r="D180" s="177">
        <v>613</v>
      </c>
      <c r="E180" s="177">
        <v>10784</v>
      </c>
      <c r="F180" s="177" t="s">
        <v>293</v>
      </c>
      <c r="G180" s="176" t="s">
        <v>1258</v>
      </c>
      <c r="H180" s="175" t="s">
        <v>1259</v>
      </c>
      <c r="I180" s="177" t="s">
        <v>982</v>
      </c>
      <c r="J180" s="180" t="s">
        <v>1260</v>
      </c>
      <c r="K180" s="180"/>
      <c r="L180" s="181"/>
      <c r="M180" s="176"/>
      <c r="N180" s="179">
        <v>40513</v>
      </c>
      <c r="O180" s="182">
        <v>91500</v>
      </c>
      <c r="P180" s="185">
        <v>58688.240000000005</v>
      </c>
      <c r="Q180" s="185">
        <v>58688.24</v>
      </c>
      <c r="R180" s="185"/>
      <c r="S180" s="185"/>
      <c r="T180" s="185"/>
      <c r="V180" s="199" t="s">
        <v>848</v>
      </c>
      <c r="W180" s="199" t="s">
        <v>848</v>
      </c>
    </row>
    <row r="181" spans="1:23" s="175" customFormat="1">
      <c r="A181" s="177" t="s">
        <v>495</v>
      </c>
      <c r="C181" s="176" t="s">
        <v>524</v>
      </c>
      <c r="D181" s="177">
        <v>613</v>
      </c>
      <c r="E181" s="177">
        <v>10784</v>
      </c>
      <c r="F181" s="177" t="s">
        <v>293</v>
      </c>
      <c r="G181" s="176" t="s">
        <v>1258</v>
      </c>
      <c r="H181" s="175" t="s">
        <v>1259</v>
      </c>
      <c r="I181" s="177" t="s">
        <v>982</v>
      </c>
      <c r="J181" s="180" t="s">
        <v>1261</v>
      </c>
      <c r="K181" s="180"/>
      <c r="L181" s="181"/>
      <c r="M181" s="176"/>
      <c r="N181" s="179"/>
      <c r="O181" s="182"/>
      <c r="P181" s="185">
        <v>30153.620000000003</v>
      </c>
      <c r="Q181" s="185">
        <v>30153.62</v>
      </c>
      <c r="R181" s="185"/>
      <c r="S181" s="185"/>
      <c r="T181" s="185"/>
      <c r="U181" s="175" t="s">
        <v>1262</v>
      </c>
      <c r="V181" s="199" t="s">
        <v>848</v>
      </c>
      <c r="W181" s="199" t="s">
        <v>848</v>
      </c>
    </row>
    <row r="182" spans="1:23" s="175" customFormat="1">
      <c r="A182" s="177" t="s">
        <v>495</v>
      </c>
      <c r="C182" s="176" t="s">
        <v>524</v>
      </c>
      <c r="D182" s="177">
        <v>452</v>
      </c>
      <c r="E182" s="177">
        <v>10586</v>
      </c>
      <c r="F182" s="177" t="s">
        <v>290</v>
      </c>
      <c r="G182" s="176" t="s">
        <v>1263</v>
      </c>
      <c r="H182" s="175" t="s">
        <v>1264</v>
      </c>
      <c r="I182" s="177" t="s">
        <v>982</v>
      </c>
      <c r="J182" s="180" t="s">
        <v>1265</v>
      </c>
      <c r="K182" s="180"/>
      <c r="L182" s="181"/>
      <c r="M182" s="176"/>
      <c r="N182" s="179">
        <v>40695</v>
      </c>
      <c r="O182" s="182">
        <v>279600</v>
      </c>
      <c r="P182" s="182">
        <v>0</v>
      </c>
      <c r="Q182" s="182">
        <v>164456.72</v>
      </c>
      <c r="R182" s="182">
        <v>164456.72</v>
      </c>
      <c r="S182" s="182">
        <v>164456.72</v>
      </c>
      <c r="T182" s="182"/>
      <c r="V182" s="175" t="s">
        <v>848</v>
      </c>
      <c r="W182" s="175" t="s">
        <v>862</v>
      </c>
    </row>
    <row r="183" spans="1:23" s="175" customFormat="1">
      <c r="A183" s="177" t="s">
        <v>495</v>
      </c>
      <c r="C183" s="176" t="s">
        <v>524</v>
      </c>
      <c r="D183" s="177">
        <v>452</v>
      </c>
      <c r="E183" s="177">
        <v>10586</v>
      </c>
      <c r="F183" s="177" t="s">
        <v>290</v>
      </c>
      <c r="G183" s="176" t="s">
        <v>1263</v>
      </c>
      <c r="H183" s="175" t="s">
        <v>1264</v>
      </c>
      <c r="I183" s="177" t="s">
        <v>982</v>
      </c>
      <c r="J183" s="180" t="s">
        <v>1266</v>
      </c>
      <c r="K183" s="180"/>
      <c r="L183" s="181"/>
      <c r="M183" s="176"/>
      <c r="N183" s="179">
        <v>40695</v>
      </c>
      <c r="O183" s="182"/>
      <c r="P183" s="182">
        <v>0</v>
      </c>
      <c r="Q183" s="182">
        <v>84683.78</v>
      </c>
      <c r="R183" s="182">
        <v>84683.78</v>
      </c>
      <c r="S183" s="182">
        <v>84683.78</v>
      </c>
      <c r="T183" s="182"/>
      <c r="U183" s="175" t="s">
        <v>1267</v>
      </c>
      <c r="V183" s="175" t="s">
        <v>848</v>
      </c>
      <c r="W183" s="175" t="s">
        <v>862</v>
      </c>
    </row>
    <row r="184" spans="1:23" s="175" customFormat="1">
      <c r="A184" s="177" t="s">
        <v>495</v>
      </c>
      <c r="C184" s="176" t="s">
        <v>516</v>
      </c>
      <c r="D184" s="177">
        <v>30152</v>
      </c>
      <c r="E184" s="177">
        <v>50160</v>
      </c>
      <c r="F184" s="177" t="s">
        <v>286</v>
      </c>
      <c r="G184" s="176" t="s">
        <v>1268</v>
      </c>
      <c r="H184" s="175" t="s">
        <v>1269</v>
      </c>
      <c r="I184" s="177" t="s">
        <v>1270</v>
      </c>
      <c r="J184" s="180" t="s">
        <v>1271</v>
      </c>
      <c r="K184" s="180"/>
      <c r="L184" s="181" t="s">
        <v>1272</v>
      </c>
      <c r="M184" s="176" t="s">
        <v>1273</v>
      </c>
      <c r="N184" s="179">
        <v>41061</v>
      </c>
      <c r="O184" s="182">
        <v>450200</v>
      </c>
      <c r="R184" s="182">
        <v>430017</v>
      </c>
      <c r="S184" s="182"/>
      <c r="T184" s="182">
        <v>184849.77</v>
      </c>
      <c r="U184" s="218" t="s">
        <v>1274</v>
      </c>
      <c r="V184" s="175" t="s">
        <v>848</v>
      </c>
      <c r="W184" s="175" t="s">
        <v>862</v>
      </c>
    </row>
    <row r="185" spans="1:23" s="175" customFormat="1">
      <c r="A185" s="177" t="s">
        <v>495</v>
      </c>
      <c r="C185" s="176" t="s">
        <v>516</v>
      </c>
      <c r="D185" s="177">
        <v>30152</v>
      </c>
      <c r="E185" s="177">
        <v>50160</v>
      </c>
      <c r="F185" s="177" t="s">
        <v>286</v>
      </c>
      <c r="G185" s="176" t="s">
        <v>1268</v>
      </c>
      <c r="H185" s="175" t="s">
        <v>1269</v>
      </c>
      <c r="I185" s="177" t="s">
        <v>1270</v>
      </c>
      <c r="J185" s="180" t="s">
        <v>1271</v>
      </c>
      <c r="K185" s="180"/>
      <c r="L185" s="181" t="s">
        <v>1275</v>
      </c>
      <c r="M185" s="176" t="s">
        <v>1273</v>
      </c>
      <c r="N185" s="179">
        <v>41061</v>
      </c>
      <c r="O185" s="182">
        <v>450200</v>
      </c>
      <c r="R185" s="182"/>
      <c r="S185" s="182"/>
      <c r="T185" s="182">
        <v>236667</v>
      </c>
      <c r="U185" s="218" t="s">
        <v>1274</v>
      </c>
      <c r="V185" s="175" t="s">
        <v>848</v>
      </c>
      <c r="W185" s="175" t="s">
        <v>862</v>
      </c>
    </row>
    <row r="186" spans="1:23" s="175" customFormat="1">
      <c r="A186" s="177" t="s">
        <v>495</v>
      </c>
      <c r="C186" s="176" t="s">
        <v>516</v>
      </c>
      <c r="D186" s="177">
        <v>30157</v>
      </c>
      <c r="E186" s="177">
        <v>50165</v>
      </c>
      <c r="F186" s="177" t="s">
        <v>281</v>
      </c>
      <c r="G186" s="176" t="s">
        <v>1276</v>
      </c>
      <c r="H186" s="175" t="s">
        <v>1277</v>
      </c>
      <c r="I186" s="177" t="s">
        <v>1278</v>
      </c>
      <c r="J186" s="180" t="s">
        <v>1279</v>
      </c>
      <c r="K186" s="180"/>
      <c r="L186" s="181" t="s">
        <v>1280</v>
      </c>
      <c r="M186" s="176">
        <v>28965</v>
      </c>
      <c r="N186" s="179">
        <v>41061</v>
      </c>
      <c r="O186" s="182">
        <v>5786100</v>
      </c>
      <c r="R186" s="182">
        <v>3478399.92</v>
      </c>
      <c r="S186" s="182">
        <v>3478914</v>
      </c>
      <c r="T186" s="182">
        <v>3454115.82</v>
      </c>
      <c r="V186" s="175" t="s">
        <v>848</v>
      </c>
      <c r="W186" s="175" t="s">
        <v>862</v>
      </c>
    </row>
    <row r="187" spans="1:23" s="175" customFormat="1">
      <c r="A187" s="177" t="s">
        <v>495</v>
      </c>
      <c r="C187" s="176" t="s">
        <v>516</v>
      </c>
      <c r="D187" s="177">
        <v>30157</v>
      </c>
      <c r="E187" s="177">
        <v>50165</v>
      </c>
      <c r="F187" s="177" t="s">
        <v>281</v>
      </c>
      <c r="G187" s="176"/>
      <c r="I187" s="177" t="s">
        <v>1278</v>
      </c>
      <c r="J187" s="180" t="s">
        <v>1281</v>
      </c>
      <c r="K187" s="180"/>
      <c r="L187" s="181"/>
      <c r="M187" s="176" t="s">
        <v>533</v>
      </c>
      <c r="N187" s="179"/>
      <c r="O187" s="182"/>
      <c r="R187" s="182">
        <v>1789309</v>
      </c>
      <c r="S187" s="182">
        <v>1789573</v>
      </c>
      <c r="T187" s="182">
        <v>1776832.12</v>
      </c>
      <c r="V187" s="175" t="s">
        <v>848</v>
      </c>
      <c r="W187" s="175" t="s">
        <v>862</v>
      </c>
    </row>
    <row r="188" spans="1:23" s="175" customFormat="1">
      <c r="A188" s="177" t="s">
        <v>495</v>
      </c>
      <c r="C188" s="176" t="s">
        <v>1282</v>
      </c>
      <c r="D188" s="177" t="s">
        <v>1283</v>
      </c>
      <c r="E188" s="177" t="s">
        <v>1284</v>
      </c>
      <c r="F188" s="177" t="s">
        <v>281</v>
      </c>
      <c r="G188" s="176" t="s">
        <v>1285</v>
      </c>
      <c r="H188" s="175" t="s">
        <v>1286</v>
      </c>
      <c r="I188" s="177" t="s">
        <v>1278</v>
      </c>
      <c r="J188" s="180" t="s">
        <v>1279</v>
      </c>
      <c r="K188" s="180"/>
      <c r="L188" s="181" t="s">
        <v>1287</v>
      </c>
      <c r="M188" s="176">
        <v>28835</v>
      </c>
      <c r="N188" s="179">
        <v>40905</v>
      </c>
      <c r="O188" s="182">
        <v>33200</v>
      </c>
      <c r="S188" s="182"/>
      <c r="T188" s="182">
        <v>37530.89</v>
      </c>
      <c r="V188" s="175" t="s">
        <v>848</v>
      </c>
      <c r="W188" s="175" t="s">
        <v>862</v>
      </c>
    </row>
    <row r="189" spans="1:23" s="175" customFormat="1">
      <c r="A189" s="177" t="s">
        <v>495</v>
      </c>
      <c r="C189" s="176" t="s">
        <v>1288</v>
      </c>
      <c r="D189" s="177">
        <v>30317</v>
      </c>
      <c r="E189" s="177">
        <v>50363</v>
      </c>
      <c r="F189" s="177" t="s">
        <v>276</v>
      </c>
      <c r="G189" s="176" t="s">
        <v>1289</v>
      </c>
      <c r="H189" s="175" t="s">
        <v>1290</v>
      </c>
      <c r="I189" s="177" t="s">
        <v>1291</v>
      </c>
      <c r="J189" s="180" t="s">
        <v>1292</v>
      </c>
      <c r="K189" s="180"/>
      <c r="L189" s="181" t="s">
        <v>1293</v>
      </c>
      <c r="M189" s="176">
        <v>34736</v>
      </c>
      <c r="N189" s="179">
        <v>41244</v>
      </c>
      <c r="O189" s="182">
        <v>235900</v>
      </c>
      <c r="R189" s="182">
        <v>1246386.83</v>
      </c>
      <c r="S189" s="182">
        <v>1243172</v>
      </c>
      <c r="T189" s="182">
        <v>256687.06</v>
      </c>
      <c r="V189" s="175" t="s">
        <v>848</v>
      </c>
      <c r="W189" s="175" t="s">
        <v>862</v>
      </c>
    </row>
    <row r="190" spans="1:23" s="175" customFormat="1">
      <c r="A190" s="177" t="s">
        <v>495</v>
      </c>
      <c r="C190" s="176" t="s">
        <v>1288</v>
      </c>
      <c r="D190" s="177">
        <v>30319</v>
      </c>
      <c r="E190" s="177">
        <v>50365</v>
      </c>
      <c r="F190" s="177" t="s">
        <v>276</v>
      </c>
      <c r="G190" s="176" t="s">
        <v>1294</v>
      </c>
      <c r="H190" s="175" t="s">
        <v>1295</v>
      </c>
      <c r="I190" s="177" t="s">
        <v>1291</v>
      </c>
      <c r="J190" s="180" t="s">
        <v>1292</v>
      </c>
      <c r="K190" s="180"/>
      <c r="L190" s="181" t="s">
        <v>1296</v>
      </c>
      <c r="M190" s="176">
        <v>34737</v>
      </c>
      <c r="N190" s="179">
        <v>41244</v>
      </c>
      <c r="O190" s="182">
        <v>726300</v>
      </c>
      <c r="S190" s="182"/>
      <c r="T190" s="182">
        <v>1158231.3999999999</v>
      </c>
      <c r="V190" s="175" t="s">
        <v>848</v>
      </c>
      <c r="W190" s="175" t="s">
        <v>862</v>
      </c>
    </row>
    <row r="191" spans="1:23" s="175" customFormat="1">
      <c r="A191" s="177" t="s">
        <v>495</v>
      </c>
      <c r="C191" s="176" t="s">
        <v>1288</v>
      </c>
      <c r="D191" s="177">
        <v>30319</v>
      </c>
      <c r="E191" s="177">
        <v>50365</v>
      </c>
      <c r="F191" s="177" t="s">
        <v>276</v>
      </c>
      <c r="G191" s="176"/>
      <c r="I191" s="177" t="s">
        <v>1291</v>
      </c>
      <c r="J191" s="180" t="s">
        <v>1297</v>
      </c>
      <c r="K191" s="180"/>
      <c r="L191" s="181"/>
      <c r="M191" s="176" t="s">
        <v>533</v>
      </c>
      <c r="N191" s="179"/>
      <c r="O191" s="182"/>
      <c r="R191" s="182">
        <v>640366</v>
      </c>
      <c r="S191" s="182">
        <v>638715</v>
      </c>
      <c r="T191" s="182"/>
      <c r="V191" s="175" t="s">
        <v>848</v>
      </c>
      <c r="W191" s="175" t="s">
        <v>862</v>
      </c>
    </row>
    <row r="192" spans="1:23" s="175" customFormat="1">
      <c r="A192" s="177" t="s">
        <v>495</v>
      </c>
      <c r="C192" s="176" t="s">
        <v>1288</v>
      </c>
      <c r="D192" s="177">
        <v>30318</v>
      </c>
      <c r="E192" s="177" t="s">
        <v>1298</v>
      </c>
      <c r="F192" s="177" t="s">
        <v>276</v>
      </c>
      <c r="G192" s="176" t="s">
        <v>1299</v>
      </c>
      <c r="H192" s="175" t="s">
        <v>1300</v>
      </c>
      <c r="I192" s="177" t="s">
        <v>1291</v>
      </c>
      <c r="J192" s="180" t="s">
        <v>1292</v>
      </c>
      <c r="K192" s="180"/>
      <c r="L192" s="181" t="s">
        <v>1301</v>
      </c>
      <c r="M192" s="176">
        <v>32957</v>
      </c>
      <c r="N192" s="179">
        <v>41244</v>
      </c>
      <c r="O192" s="182">
        <v>559700</v>
      </c>
      <c r="S192" s="182"/>
      <c r="T192" s="182">
        <v>466968.98</v>
      </c>
      <c r="V192" s="175" t="s">
        <v>848</v>
      </c>
      <c r="W192" s="175" t="s">
        <v>862</v>
      </c>
    </row>
    <row r="193" spans="1:23" s="207" customFormat="1" ht="38.25">
      <c r="A193" s="177" t="s">
        <v>495</v>
      </c>
      <c r="B193" s="175"/>
      <c r="C193" s="176"/>
      <c r="D193" s="177">
        <v>681</v>
      </c>
      <c r="E193" s="177">
        <v>10898</v>
      </c>
      <c r="F193" s="177" t="s">
        <v>228</v>
      </c>
      <c r="G193" s="176"/>
      <c r="H193" s="175"/>
      <c r="I193" s="177" t="s">
        <v>589</v>
      </c>
      <c r="J193" s="188" t="s">
        <v>593</v>
      </c>
      <c r="K193" s="220"/>
      <c r="L193" s="177"/>
      <c r="M193" s="176" t="s">
        <v>533</v>
      </c>
      <c r="N193" s="177"/>
      <c r="O193" s="175"/>
      <c r="P193" s="175"/>
      <c r="Q193" s="175"/>
      <c r="R193" s="175"/>
      <c r="S193" s="175"/>
      <c r="T193" s="182">
        <v>1583813.54</v>
      </c>
      <c r="U193" s="175"/>
      <c r="V193" s="175" t="s">
        <v>592</v>
      </c>
      <c r="W193" s="175"/>
    </row>
    <row r="194" spans="1:23" s="207" customFormat="1">
      <c r="A194" s="177" t="s">
        <v>510</v>
      </c>
      <c r="B194" s="175"/>
      <c r="C194" s="176" t="s">
        <v>524</v>
      </c>
      <c r="D194" s="177">
        <v>767</v>
      </c>
      <c r="E194" s="177">
        <v>11011</v>
      </c>
      <c r="F194" s="177" t="s">
        <v>595</v>
      </c>
      <c r="G194" s="176" t="s">
        <v>596</v>
      </c>
      <c r="H194" s="175" t="s">
        <v>597</v>
      </c>
      <c r="I194" s="177" t="s">
        <v>598</v>
      </c>
      <c r="J194" s="188" t="s">
        <v>605</v>
      </c>
      <c r="K194" s="188"/>
      <c r="L194" s="177" t="s">
        <v>510</v>
      </c>
      <c r="M194" s="176" t="s">
        <v>1302</v>
      </c>
      <c r="N194" s="179">
        <v>41424</v>
      </c>
      <c r="O194" s="182">
        <v>675000</v>
      </c>
      <c r="P194" s="175"/>
      <c r="Q194" s="175"/>
      <c r="R194" s="175"/>
      <c r="S194" s="182">
        <v>3242134</v>
      </c>
      <c r="T194" s="182">
        <v>3305767.14</v>
      </c>
      <c r="U194" s="175" t="s">
        <v>1303</v>
      </c>
      <c r="V194" s="175" t="s">
        <v>1304</v>
      </c>
      <c r="W194" s="175"/>
    </row>
    <row r="195" spans="1:23" s="207" customFormat="1">
      <c r="A195" s="177" t="s">
        <v>495</v>
      </c>
      <c r="B195" s="175"/>
      <c r="C195" s="176" t="s">
        <v>625</v>
      </c>
      <c r="D195" s="177">
        <v>30142</v>
      </c>
      <c r="E195" s="177">
        <v>50149</v>
      </c>
      <c r="F195" s="177" t="s">
        <v>270</v>
      </c>
      <c r="G195" s="176" t="s">
        <v>1305</v>
      </c>
      <c r="H195" s="175" t="s">
        <v>1306</v>
      </c>
      <c r="I195" s="177" t="s">
        <v>627</v>
      </c>
      <c r="J195" s="180" t="s">
        <v>1307</v>
      </c>
      <c r="K195" s="180"/>
      <c r="L195" s="184" t="s">
        <v>1308</v>
      </c>
      <c r="M195" s="176">
        <v>27965</v>
      </c>
      <c r="N195" s="179">
        <v>41019</v>
      </c>
      <c r="O195" s="182">
        <v>1755000</v>
      </c>
      <c r="P195" s="175"/>
      <c r="Q195" s="175"/>
      <c r="R195" s="182">
        <v>1143126.46</v>
      </c>
      <c r="S195" s="182">
        <v>1143414.44</v>
      </c>
      <c r="T195" s="182">
        <v>1143414.44</v>
      </c>
      <c r="U195" s="175"/>
      <c r="V195" s="175" t="s">
        <v>848</v>
      </c>
      <c r="W195" s="175" t="s">
        <v>862</v>
      </c>
    </row>
    <row r="196" spans="1:23" s="207" customFormat="1">
      <c r="A196" s="177" t="s">
        <v>495</v>
      </c>
      <c r="B196" s="175"/>
      <c r="C196" s="176" t="s">
        <v>625</v>
      </c>
      <c r="D196" s="177">
        <v>30142</v>
      </c>
      <c r="E196" s="177">
        <v>50149</v>
      </c>
      <c r="F196" s="177" t="s">
        <v>270</v>
      </c>
      <c r="G196" s="176"/>
      <c r="H196" s="175"/>
      <c r="I196" s="177" t="s">
        <v>627</v>
      </c>
      <c r="J196" s="180" t="s">
        <v>1309</v>
      </c>
      <c r="K196" s="180"/>
      <c r="L196" s="184" t="s">
        <v>1310</v>
      </c>
      <c r="M196" s="176" t="s">
        <v>533</v>
      </c>
      <c r="N196" s="179"/>
      <c r="O196" s="182"/>
      <c r="P196" s="175"/>
      <c r="Q196" s="175"/>
      <c r="R196" s="182">
        <v>588218</v>
      </c>
      <c r="S196" s="182">
        <v>588365.56000000006</v>
      </c>
      <c r="T196" s="182">
        <v>588365.56000000006</v>
      </c>
      <c r="U196" s="175"/>
      <c r="V196" s="175" t="s">
        <v>848</v>
      </c>
      <c r="W196" s="175" t="s">
        <v>862</v>
      </c>
    </row>
    <row r="197" spans="1:23" s="207" customFormat="1">
      <c r="A197" s="177" t="s">
        <v>495</v>
      </c>
      <c r="B197" s="175"/>
      <c r="C197" s="176" t="s">
        <v>1311</v>
      </c>
      <c r="D197" s="177" t="s">
        <v>1312</v>
      </c>
      <c r="E197" s="177" t="s">
        <v>1313</v>
      </c>
      <c r="F197" s="177" t="s">
        <v>270</v>
      </c>
      <c r="G197" s="176" t="s">
        <v>1314</v>
      </c>
      <c r="H197" s="175" t="s">
        <v>1315</v>
      </c>
      <c r="I197" s="177" t="s">
        <v>627</v>
      </c>
      <c r="J197" s="180" t="s">
        <v>1316</v>
      </c>
      <c r="K197" s="180"/>
      <c r="L197" s="184" t="s">
        <v>1317</v>
      </c>
      <c r="M197" s="176">
        <v>27958</v>
      </c>
      <c r="N197" s="179">
        <v>41152</v>
      </c>
      <c r="O197" s="182">
        <v>7269000</v>
      </c>
      <c r="P197" s="175"/>
      <c r="Q197" s="175"/>
      <c r="R197" s="182">
        <v>4950541.21</v>
      </c>
      <c r="S197" s="182">
        <v>4975712.79</v>
      </c>
      <c r="T197" s="182">
        <v>4975712.79</v>
      </c>
      <c r="U197" s="175"/>
      <c r="V197" s="175" t="s">
        <v>848</v>
      </c>
      <c r="W197" s="175" t="s">
        <v>862</v>
      </c>
    </row>
    <row r="198" spans="1:23" s="207" customFormat="1">
      <c r="A198" s="177" t="s">
        <v>495</v>
      </c>
      <c r="B198" s="175"/>
      <c r="C198" s="176" t="s">
        <v>1311</v>
      </c>
      <c r="D198" s="177" t="s">
        <v>1312</v>
      </c>
      <c r="E198" s="177" t="s">
        <v>1313</v>
      </c>
      <c r="F198" s="177" t="s">
        <v>270</v>
      </c>
      <c r="G198" s="176"/>
      <c r="H198" s="175"/>
      <c r="I198" s="177" t="s">
        <v>627</v>
      </c>
      <c r="J198" s="180" t="s">
        <v>1318</v>
      </c>
      <c r="K198" s="180"/>
      <c r="L198" s="184" t="s">
        <v>1319</v>
      </c>
      <c r="M198" s="176" t="s">
        <v>533</v>
      </c>
      <c r="N198" s="179"/>
      <c r="O198" s="182"/>
      <c r="P198" s="175"/>
      <c r="Q198" s="175"/>
      <c r="R198" s="182">
        <v>2545320</v>
      </c>
      <c r="S198" s="182">
        <v>2558252.3899999997</v>
      </c>
      <c r="T198" s="182">
        <v>2558252.39</v>
      </c>
      <c r="U198" s="175"/>
      <c r="V198" s="175" t="s">
        <v>848</v>
      </c>
      <c r="W198" s="175" t="s">
        <v>862</v>
      </c>
    </row>
    <row r="199" spans="1:23" s="207" customFormat="1">
      <c r="A199" s="177" t="s">
        <v>495</v>
      </c>
      <c r="B199" s="175"/>
      <c r="C199" s="176" t="s">
        <v>536</v>
      </c>
      <c r="D199" s="177">
        <v>391</v>
      </c>
      <c r="E199" s="177">
        <v>10509</v>
      </c>
      <c r="F199" s="177" t="s">
        <v>267</v>
      </c>
      <c r="G199" s="176" t="s">
        <v>1320</v>
      </c>
      <c r="H199" s="175" t="s">
        <v>1321</v>
      </c>
      <c r="I199" s="177" t="s">
        <v>1322</v>
      </c>
      <c r="J199" s="180" t="s">
        <v>1169</v>
      </c>
      <c r="K199" s="180"/>
      <c r="L199" s="181" t="s">
        <v>1323</v>
      </c>
      <c r="M199" s="176" t="s">
        <v>1324</v>
      </c>
      <c r="N199" s="179">
        <v>41061</v>
      </c>
      <c r="O199" s="182">
        <v>284100</v>
      </c>
      <c r="P199" s="175"/>
      <c r="Q199" s="175"/>
      <c r="R199" s="182">
        <v>0</v>
      </c>
      <c r="S199" s="182"/>
      <c r="T199" s="182"/>
      <c r="U199" s="175" t="s">
        <v>1325</v>
      </c>
      <c r="V199" s="175" t="s">
        <v>848</v>
      </c>
      <c r="W199" s="175" t="s">
        <v>862</v>
      </c>
    </row>
    <row r="200" spans="1:23" s="207" customFormat="1">
      <c r="A200" s="177" t="s">
        <v>594</v>
      </c>
      <c r="B200" s="175"/>
      <c r="C200" s="176" t="s">
        <v>524</v>
      </c>
      <c r="D200" s="177">
        <v>767</v>
      </c>
      <c r="E200" s="177">
        <v>11011</v>
      </c>
      <c r="F200" s="177" t="s">
        <v>595</v>
      </c>
      <c r="G200" s="176" t="s">
        <v>596</v>
      </c>
      <c r="H200" s="175" t="s">
        <v>597</v>
      </c>
      <c r="I200" s="177" t="s">
        <v>598</v>
      </c>
      <c r="J200" s="188" t="s">
        <v>599</v>
      </c>
      <c r="K200" s="188"/>
      <c r="L200" s="177" t="s">
        <v>600</v>
      </c>
      <c r="M200" s="176">
        <v>31174</v>
      </c>
      <c r="N200" s="179">
        <v>41426</v>
      </c>
      <c r="O200" s="182">
        <v>9800000</v>
      </c>
      <c r="P200" s="175"/>
      <c r="Q200" s="175"/>
      <c r="R200" s="175"/>
      <c r="S200" s="182" t="s">
        <v>557</v>
      </c>
      <c r="T200" s="182"/>
      <c r="U200" s="175"/>
      <c r="V200" s="175"/>
      <c r="W200" s="175"/>
    </row>
    <row r="201" spans="1:23" s="207" customFormat="1">
      <c r="A201" s="177" t="s">
        <v>594</v>
      </c>
      <c r="B201" s="175"/>
      <c r="C201" s="176" t="s">
        <v>524</v>
      </c>
      <c r="D201" s="177">
        <v>767</v>
      </c>
      <c r="E201" s="177">
        <v>11012</v>
      </c>
      <c r="F201" s="177" t="s">
        <v>595</v>
      </c>
      <c r="G201" s="176" t="s">
        <v>601</v>
      </c>
      <c r="H201" s="175" t="s">
        <v>602</v>
      </c>
      <c r="I201" s="177" t="s">
        <v>598</v>
      </c>
      <c r="J201" s="188" t="s">
        <v>603</v>
      </c>
      <c r="K201" s="188"/>
      <c r="L201" s="177" t="s">
        <v>600</v>
      </c>
      <c r="M201" s="176">
        <v>32896</v>
      </c>
      <c r="N201" s="179">
        <v>41426</v>
      </c>
      <c r="O201" s="182">
        <v>8801100</v>
      </c>
      <c r="P201" s="175"/>
      <c r="Q201" s="175"/>
      <c r="R201" s="175"/>
      <c r="S201" s="182" t="s">
        <v>557</v>
      </c>
      <c r="T201" s="182"/>
      <c r="U201" s="175"/>
      <c r="V201" s="175"/>
      <c r="W201" s="175"/>
    </row>
    <row r="202" spans="1:23" s="207" customFormat="1">
      <c r="A202" s="177" t="s">
        <v>510</v>
      </c>
      <c r="B202" s="175"/>
      <c r="C202" s="176" t="s">
        <v>1326</v>
      </c>
      <c r="D202" s="177">
        <v>770</v>
      </c>
      <c r="E202" s="177">
        <v>11015</v>
      </c>
      <c r="F202" s="177" t="s">
        <v>1327</v>
      </c>
      <c r="G202" s="176" t="s">
        <v>1328</v>
      </c>
      <c r="H202" s="175" t="s">
        <v>1329</v>
      </c>
      <c r="I202" s="177" t="s">
        <v>1330</v>
      </c>
      <c r="J202" s="180" t="s">
        <v>1331</v>
      </c>
      <c r="K202" s="180"/>
      <c r="L202" s="181"/>
      <c r="M202" s="176" t="s">
        <v>1332</v>
      </c>
      <c r="N202" s="179">
        <v>41306</v>
      </c>
      <c r="O202" s="182">
        <v>5562500</v>
      </c>
      <c r="P202" s="175"/>
      <c r="Q202" s="175"/>
      <c r="R202" s="175"/>
      <c r="S202" s="182">
        <v>1035333</v>
      </c>
      <c r="T202" s="182">
        <v>1035552</v>
      </c>
      <c r="U202" s="175"/>
      <c r="V202" s="175" t="s">
        <v>1333</v>
      </c>
      <c r="W202" s="175"/>
    </row>
    <row r="203" spans="1:23" s="207" customFormat="1">
      <c r="A203" s="177" t="s">
        <v>495</v>
      </c>
      <c r="B203" s="175"/>
      <c r="C203" s="176" t="s">
        <v>1326</v>
      </c>
      <c r="D203" s="177">
        <v>770</v>
      </c>
      <c r="E203" s="177">
        <v>11015</v>
      </c>
      <c r="F203" s="177" t="s">
        <v>1327</v>
      </c>
      <c r="G203" s="176"/>
      <c r="H203" s="175" t="s">
        <v>1329</v>
      </c>
      <c r="I203" s="177" t="s">
        <v>1330</v>
      </c>
      <c r="J203" s="180" t="s">
        <v>1334</v>
      </c>
      <c r="K203" s="180"/>
      <c r="L203" s="181"/>
      <c r="M203" s="176">
        <v>41017</v>
      </c>
      <c r="N203" s="179">
        <v>41306</v>
      </c>
      <c r="O203" s="182"/>
      <c r="P203" s="175"/>
      <c r="Q203" s="175"/>
      <c r="R203" s="175"/>
      <c r="S203" s="182">
        <v>2851233.62</v>
      </c>
      <c r="T203" s="182">
        <v>2726090</v>
      </c>
      <c r="U203" s="175"/>
      <c r="V203" s="175" t="s">
        <v>1335</v>
      </c>
      <c r="W203" s="175"/>
    </row>
    <row r="204" spans="1:23" s="207" customFormat="1">
      <c r="A204" s="177" t="s">
        <v>495</v>
      </c>
      <c r="B204" s="175"/>
      <c r="C204" s="176" t="s">
        <v>1326</v>
      </c>
      <c r="D204" s="177">
        <v>770</v>
      </c>
      <c r="E204" s="177">
        <v>11015</v>
      </c>
      <c r="F204" s="177" t="s">
        <v>1327</v>
      </c>
      <c r="G204" s="176"/>
      <c r="H204" s="175"/>
      <c r="I204" s="177" t="s">
        <v>1330</v>
      </c>
      <c r="J204" s="180" t="s">
        <v>1336</v>
      </c>
      <c r="K204" s="180"/>
      <c r="L204" s="181"/>
      <c r="M204" s="176" t="s">
        <v>533</v>
      </c>
      <c r="N204" s="179"/>
      <c r="O204" s="182"/>
      <c r="P204" s="175"/>
      <c r="Q204" s="175"/>
      <c r="R204" s="175"/>
      <c r="S204" s="182">
        <v>1464893.61</v>
      </c>
      <c r="T204" s="182">
        <v>1590578</v>
      </c>
      <c r="U204" s="175"/>
      <c r="V204" s="175" t="s">
        <v>1335</v>
      </c>
      <c r="W204" s="175"/>
    </row>
    <row r="205" spans="1:23" s="200" customFormat="1">
      <c r="A205" s="255" t="s">
        <v>495</v>
      </c>
      <c r="B205" s="255"/>
      <c r="C205" s="273" t="s">
        <v>582</v>
      </c>
      <c r="D205" s="255">
        <v>875</v>
      </c>
      <c r="E205" s="255">
        <v>11155</v>
      </c>
      <c r="F205" s="255" t="s">
        <v>176</v>
      </c>
      <c r="G205" s="256" t="s">
        <v>177</v>
      </c>
      <c r="H205" s="256" t="s">
        <v>175</v>
      </c>
      <c r="I205" s="255" t="s">
        <v>82</v>
      </c>
      <c r="J205" s="257" t="s">
        <v>1337</v>
      </c>
      <c r="K205" s="138"/>
      <c r="L205" s="258" t="s">
        <v>1338</v>
      </c>
      <c r="M205" s="259"/>
      <c r="N205" s="274"/>
      <c r="O205" s="262"/>
      <c r="P205" s="262">
        <v>23215.78</v>
      </c>
      <c r="Q205" s="262"/>
      <c r="R205" s="262"/>
      <c r="S205" s="262"/>
      <c r="T205" s="262"/>
      <c r="U205" s="263" t="s">
        <v>1339</v>
      </c>
      <c r="V205" s="263" t="s">
        <v>1340</v>
      </c>
      <c r="W205" s="263"/>
    </row>
    <row r="206" spans="1:23" s="207" customFormat="1" ht="25.5">
      <c r="A206" s="177" t="s">
        <v>495</v>
      </c>
      <c r="B206" s="175"/>
      <c r="C206" s="176"/>
      <c r="D206" s="177">
        <v>882</v>
      </c>
      <c r="E206" s="177">
        <v>11171</v>
      </c>
      <c r="F206" s="177" t="s">
        <v>232</v>
      </c>
      <c r="G206" s="176" t="s">
        <v>1341</v>
      </c>
      <c r="H206" s="175" t="s">
        <v>1342</v>
      </c>
      <c r="I206" s="177" t="s">
        <v>872</v>
      </c>
      <c r="J206" s="188" t="s">
        <v>1343</v>
      </c>
      <c r="K206" s="246"/>
      <c r="L206" s="177"/>
      <c r="M206" s="176" t="s">
        <v>1344</v>
      </c>
      <c r="N206" s="179">
        <v>41791</v>
      </c>
      <c r="O206" s="182">
        <v>9550200</v>
      </c>
      <c r="P206" s="175"/>
      <c r="Q206" s="175"/>
      <c r="R206" s="175"/>
      <c r="S206" s="175"/>
      <c r="T206" s="182">
        <v>6375807.8099999996</v>
      </c>
      <c r="U206" s="175"/>
      <c r="V206" s="175" t="s">
        <v>1345</v>
      </c>
      <c r="W206" s="175"/>
    </row>
    <row r="207" spans="1:23" s="207" customFormat="1" ht="25.5">
      <c r="A207" s="177" t="s">
        <v>495</v>
      </c>
      <c r="B207" s="175"/>
      <c r="C207" s="176"/>
      <c r="D207" s="177">
        <v>882</v>
      </c>
      <c r="E207" s="177">
        <v>11171</v>
      </c>
      <c r="F207" s="177" t="s">
        <v>232</v>
      </c>
      <c r="G207" s="176"/>
      <c r="H207" s="175"/>
      <c r="I207" s="177" t="s">
        <v>872</v>
      </c>
      <c r="J207" s="188" t="s">
        <v>1346</v>
      </c>
      <c r="K207" s="220"/>
      <c r="L207" s="177"/>
      <c r="M207" s="176" t="s">
        <v>533</v>
      </c>
      <c r="N207" s="177"/>
      <c r="O207" s="182"/>
      <c r="P207" s="175"/>
      <c r="Q207" s="175"/>
      <c r="R207" s="175"/>
      <c r="S207" s="175"/>
      <c r="T207" s="182">
        <v>3261229.62</v>
      </c>
      <c r="U207" s="175"/>
      <c r="V207" s="175" t="s">
        <v>1345</v>
      </c>
      <c r="W207" s="175"/>
    </row>
    <row r="208" spans="1:23" s="207" customFormat="1">
      <c r="A208" s="177" t="s">
        <v>510</v>
      </c>
      <c r="B208" s="175"/>
      <c r="C208" s="176" t="s">
        <v>524</v>
      </c>
      <c r="D208" s="177">
        <v>767</v>
      </c>
      <c r="E208" s="177">
        <v>11183</v>
      </c>
      <c r="F208" s="177" t="s">
        <v>595</v>
      </c>
      <c r="G208" s="176" t="s">
        <v>604</v>
      </c>
      <c r="H208" s="175" t="s">
        <v>597</v>
      </c>
      <c r="I208" s="177" t="s">
        <v>598</v>
      </c>
      <c r="J208" s="188" t="s">
        <v>605</v>
      </c>
      <c r="K208" s="188"/>
      <c r="L208" s="177" t="s">
        <v>510</v>
      </c>
      <c r="M208" s="176" t="s">
        <v>606</v>
      </c>
      <c r="N208" s="179">
        <v>41426</v>
      </c>
      <c r="O208" s="182">
        <v>1529000</v>
      </c>
      <c r="P208" s="175"/>
      <c r="Q208" s="175"/>
      <c r="R208" s="175"/>
      <c r="S208" s="182" t="s">
        <v>557</v>
      </c>
      <c r="T208" s="182"/>
      <c r="U208" s="175"/>
      <c r="V208" s="175"/>
      <c r="W208" s="175"/>
    </row>
    <row r="209" spans="1:23" s="207" customFormat="1">
      <c r="A209" s="177" t="s">
        <v>510</v>
      </c>
      <c r="B209" s="175"/>
      <c r="C209" s="176"/>
      <c r="D209" s="177">
        <v>767</v>
      </c>
      <c r="E209" s="177">
        <v>11184</v>
      </c>
      <c r="F209" s="177" t="s">
        <v>595</v>
      </c>
      <c r="G209" s="176" t="s">
        <v>604</v>
      </c>
      <c r="H209" s="175" t="s">
        <v>607</v>
      </c>
      <c r="I209" s="177" t="s">
        <v>598</v>
      </c>
      <c r="J209" s="180" t="s">
        <v>608</v>
      </c>
      <c r="K209" s="180"/>
      <c r="L209" s="181" t="s">
        <v>510</v>
      </c>
      <c r="M209" s="176">
        <v>32895</v>
      </c>
      <c r="N209" s="179">
        <v>41213</v>
      </c>
      <c r="O209" s="182">
        <v>1132400</v>
      </c>
      <c r="P209" s="175"/>
      <c r="Q209" s="175"/>
      <c r="R209" s="182">
        <v>504034</v>
      </c>
      <c r="S209" s="182" t="s">
        <v>609</v>
      </c>
      <c r="T209" s="182"/>
      <c r="U209" s="175"/>
      <c r="V209" s="175"/>
      <c r="W209" s="175"/>
    </row>
    <row r="210" spans="1:23" s="207" customFormat="1">
      <c r="A210" s="177" t="s">
        <v>515</v>
      </c>
      <c r="B210" s="175"/>
      <c r="C210" s="176"/>
      <c r="D210" s="177">
        <v>767</v>
      </c>
      <c r="E210" s="177">
        <v>11184</v>
      </c>
      <c r="F210" s="177" t="s">
        <v>595</v>
      </c>
      <c r="G210" s="176" t="s">
        <v>604</v>
      </c>
      <c r="H210" s="175" t="s">
        <v>1347</v>
      </c>
      <c r="I210" s="177" t="s">
        <v>598</v>
      </c>
      <c r="J210" s="180" t="s">
        <v>1348</v>
      </c>
      <c r="K210" s="180"/>
      <c r="L210" s="181" t="s">
        <v>600</v>
      </c>
      <c r="M210" s="176" t="s">
        <v>1349</v>
      </c>
      <c r="N210" s="179">
        <v>41061</v>
      </c>
      <c r="O210" s="182">
        <v>6627800</v>
      </c>
      <c r="P210" s="175"/>
      <c r="Q210" s="175"/>
      <c r="R210" s="182">
        <v>9966686</v>
      </c>
      <c r="S210" s="182">
        <v>28914235.739999998</v>
      </c>
      <c r="T210" s="182"/>
      <c r="U210" s="175" t="s">
        <v>1350</v>
      </c>
      <c r="V210" s="175" t="s">
        <v>575</v>
      </c>
      <c r="W210" s="175"/>
    </row>
    <row r="211" spans="1:23" s="207" customFormat="1">
      <c r="A211" s="177" t="s">
        <v>495</v>
      </c>
      <c r="B211" s="175"/>
      <c r="C211" s="176"/>
      <c r="D211" s="177">
        <v>1012</v>
      </c>
      <c r="E211" s="177">
        <v>11331</v>
      </c>
      <c r="F211" s="177" t="s">
        <v>220</v>
      </c>
      <c r="G211" s="176" t="s">
        <v>610</v>
      </c>
      <c r="H211" s="175" t="s">
        <v>611</v>
      </c>
      <c r="I211" s="177" t="s">
        <v>612</v>
      </c>
      <c r="J211" s="188" t="s">
        <v>613</v>
      </c>
      <c r="K211" s="220"/>
      <c r="L211" s="177"/>
      <c r="M211" s="176" t="s">
        <v>614</v>
      </c>
      <c r="N211" s="179">
        <v>41791</v>
      </c>
      <c r="O211" s="182">
        <v>14332500</v>
      </c>
      <c r="P211" s="175"/>
      <c r="Q211" s="175"/>
      <c r="R211" s="175"/>
      <c r="S211" s="175"/>
      <c r="T211" s="182">
        <v>14986466.15</v>
      </c>
      <c r="U211" s="175" t="s">
        <v>615</v>
      </c>
      <c r="V211" s="175" t="s">
        <v>616</v>
      </c>
      <c r="W211" s="175"/>
    </row>
    <row r="212" spans="1:23" s="207" customFormat="1">
      <c r="A212" s="177" t="s">
        <v>495</v>
      </c>
      <c r="B212" s="175"/>
      <c r="C212" s="176"/>
      <c r="D212" s="177">
        <v>1012</v>
      </c>
      <c r="E212" s="177">
        <v>11331</v>
      </c>
      <c r="F212" s="177" t="s">
        <v>220</v>
      </c>
      <c r="G212" s="176"/>
      <c r="H212" s="175"/>
      <c r="I212" s="177" t="s">
        <v>612</v>
      </c>
      <c r="J212" s="188" t="s">
        <v>617</v>
      </c>
      <c r="K212" s="220"/>
      <c r="L212" s="177"/>
      <c r="M212" s="176" t="s">
        <v>533</v>
      </c>
      <c r="N212" s="177"/>
      <c r="O212" s="182"/>
      <c r="P212" s="175"/>
      <c r="Q212" s="175"/>
      <c r="R212" s="175"/>
      <c r="S212" s="175"/>
      <c r="T212" s="182"/>
      <c r="U212" s="175"/>
      <c r="V212" s="175" t="s">
        <v>616</v>
      </c>
      <c r="W212" s="175"/>
    </row>
    <row r="213" spans="1:23" s="207" customFormat="1">
      <c r="A213" s="237" t="s">
        <v>495</v>
      </c>
      <c r="B213" s="229"/>
      <c r="C213" s="238"/>
      <c r="D213" s="237">
        <v>1012</v>
      </c>
      <c r="E213" s="237">
        <v>11331</v>
      </c>
      <c r="F213" s="237" t="s">
        <v>220</v>
      </c>
      <c r="G213" s="238" t="s">
        <v>618</v>
      </c>
      <c r="H213" s="229" t="s">
        <v>611</v>
      </c>
      <c r="I213" s="237" t="s">
        <v>612</v>
      </c>
      <c r="J213" s="235" t="s">
        <v>619</v>
      </c>
      <c r="K213" s="236"/>
      <c r="L213" s="237"/>
      <c r="M213" s="238" t="s">
        <v>620</v>
      </c>
      <c r="N213" s="240">
        <v>41791</v>
      </c>
      <c r="O213" s="227"/>
      <c r="P213" s="229"/>
      <c r="Q213" s="229"/>
      <c r="R213" s="229"/>
      <c r="S213" s="229"/>
      <c r="T213" s="227"/>
      <c r="U213" s="229"/>
      <c r="V213" s="175" t="s">
        <v>616</v>
      </c>
      <c r="W213" s="229"/>
    </row>
    <row r="214" spans="1:23" s="144" customFormat="1">
      <c r="A214" s="275" t="s">
        <v>495</v>
      </c>
      <c r="B214" s="276"/>
      <c r="C214" s="277"/>
      <c r="D214" s="275">
        <v>503</v>
      </c>
      <c r="E214" s="275">
        <v>10648</v>
      </c>
      <c r="F214" s="275" t="s">
        <v>220</v>
      </c>
      <c r="G214" s="277" t="s">
        <v>618</v>
      </c>
      <c r="H214" s="276" t="s">
        <v>611</v>
      </c>
      <c r="I214" s="275" t="s">
        <v>612</v>
      </c>
      <c r="J214" s="278"/>
      <c r="K214" s="278"/>
      <c r="L214" s="275"/>
      <c r="M214" s="277"/>
      <c r="N214" s="279"/>
      <c r="O214" s="280"/>
      <c r="P214" s="276"/>
      <c r="Q214" s="276"/>
      <c r="R214" s="276"/>
      <c r="S214" s="276"/>
      <c r="T214" s="280"/>
      <c r="U214" s="276" t="s">
        <v>621</v>
      </c>
      <c r="V214" s="143"/>
      <c r="W214" s="276"/>
    </row>
    <row r="215" spans="1:23" s="144" customFormat="1">
      <c r="A215" s="275" t="s">
        <v>495</v>
      </c>
      <c r="B215" s="276"/>
      <c r="C215" s="277"/>
      <c r="D215" s="275">
        <v>30436</v>
      </c>
      <c r="E215" s="275">
        <v>50531</v>
      </c>
      <c r="F215" s="275" t="s">
        <v>220</v>
      </c>
      <c r="G215" s="277" t="s">
        <v>622</v>
      </c>
      <c r="H215" s="276" t="s">
        <v>623</v>
      </c>
      <c r="I215" s="275" t="s">
        <v>612</v>
      </c>
      <c r="J215" s="278"/>
      <c r="K215" s="275"/>
      <c r="L215" s="277"/>
      <c r="M215" s="279"/>
      <c r="N215" s="280"/>
      <c r="O215" s="276"/>
      <c r="P215" s="276"/>
      <c r="Q215" s="276"/>
      <c r="R215" s="276"/>
      <c r="S215" s="280"/>
      <c r="T215" s="276" t="s">
        <v>621</v>
      </c>
      <c r="U215" s="276" t="s">
        <v>621</v>
      </c>
      <c r="V215" s="276"/>
    </row>
    <row r="216" spans="1:23" s="207" customFormat="1">
      <c r="A216" s="177" t="s">
        <v>495</v>
      </c>
      <c r="B216" s="175"/>
      <c r="C216" s="176"/>
      <c r="D216" s="177">
        <v>1012</v>
      </c>
      <c r="E216" s="177">
        <v>11331</v>
      </c>
      <c r="F216" s="177" t="s">
        <v>220</v>
      </c>
      <c r="G216" s="176"/>
      <c r="H216" s="175"/>
      <c r="I216" s="177" t="s">
        <v>612</v>
      </c>
      <c r="J216" s="188" t="s">
        <v>624</v>
      </c>
      <c r="K216" s="220"/>
      <c r="L216" s="177"/>
      <c r="M216" s="176" t="s">
        <v>533</v>
      </c>
      <c r="N216" s="177"/>
      <c r="O216" s="182"/>
      <c r="P216" s="175"/>
      <c r="Q216" s="175"/>
      <c r="R216" s="175"/>
      <c r="S216" s="175"/>
      <c r="T216" s="182"/>
      <c r="U216" s="175"/>
      <c r="V216" s="175" t="s">
        <v>616</v>
      </c>
      <c r="W216" s="175"/>
    </row>
    <row r="217" spans="1:23" s="147" customFormat="1">
      <c r="A217" s="177" t="s">
        <v>495</v>
      </c>
      <c r="B217" s="175"/>
      <c r="C217" s="176" t="s">
        <v>1351</v>
      </c>
      <c r="D217" s="177">
        <v>1023</v>
      </c>
      <c r="E217" s="177">
        <v>11347</v>
      </c>
      <c r="F217" s="177" t="s">
        <v>240</v>
      </c>
      <c r="G217" s="176" t="s">
        <v>1352</v>
      </c>
      <c r="H217" s="175" t="s">
        <v>1353</v>
      </c>
      <c r="I217" s="177" t="s">
        <v>1354</v>
      </c>
      <c r="J217" s="180" t="s">
        <v>1355</v>
      </c>
      <c r="K217" s="180"/>
      <c r="L217" s="181"/>
      <c r="M217" s="176" t="s">
        <v>1356</v>
      </c>
      <c r="N217" s="179">
        <v>41426</v>
      </c>
      <c r="O217" s="182">
        <v>4585200</v>
      </c>
      <c r="P217" s="175"/>
      <c r="Q217" s="175"/>
      <c r="R217" s="175"/>
      <c r="S217" s="182">
        <v>3333774.53</v>
      </c>
      <c r="T217" s="182">
        <v>3333999.52</v>
      </c>
      <c r="U217" s="175"/>
      <c r="V217" s="175" t="s">
        <v>984</v>
      </c>
      <c r="W217" s="175"/>
    </row>
    <row r="218" spans="1:23" s="210" customFormat="1">
      <c r="A218" s="177" t="s">
        <v>495</v>
      </c>
      <c r="B218" s="175"/>
      <c r="C218" s="176" t="s">
        <v>1351</v>
      </c>
      <c r="D218" s="177">
        <v>1023</v>
      </c>
      <c r="E218" s="177">
        <v>11347</v>
      </c>
      <c r="F218" s="177" t="s">
        <v>240</v>
      </c>
      <c r="G218" s="176"/>
      <c r="H218" s="175"/>
      <c r="I218" s="177" t="s">
        <v>1354</v>
      </c>
      <c r="J218" s="180" t="s">
        <v>1357</v>
      </c>
      <c r="K218" s="180"/>
      <c r="L218" s="181"/>
      <c r="M218" s="176" t="s">
        <v>533</v>
      </c>
      <c r="N218" s="179"/>
      <c r="O218" s="182"/>
      <c r="P218" s="175"/>
      <c r="Q218" s="175"/>
      <c r="R218" s="175"/>
      <c r="S218" s="182">
        <v>1714410.48</v>
      </c>
      <c r="T218" s="182">
        <v>1714526.04</v>
      </c>
      <c r="U218" s="175"/>
      <c r="V218" s="175" t="s">
        <v>984</v>
      </c>
      <c r="W218" s="175"/>
    </row>
    <row r="219" spans="1:23" s="210" customFormat="1">
      <c r="A219" s="177" t="s">
        <v>495</v>
      </c>
      <c r="B219" s="175"/>
      <c r="C219" s="176" t="s">
        <v>1358</v>
      </c>
      <c r="D219" s="177">
        <v>1024</v>
      </c>
      <c r="E219" s="177">
        <v>11348</v>
      </c>
      <c r="F219" s="177" t="s">
        <v>237</v>
      </c>
      <c r="G219" s="176" t="s">
        <v>1359</v>
      </c>
      <c r="H219" s="175" t="s">
        <v>1360</v>
      </c>
      <c r="I219" s="177" t="s">
        <v>1361</v>
      </c>
      <c r="J219" s="180" t="s">
        <v>1362</v>
      </c>
      <c r="K219" s="180"/>
      <c r="L219" s="181"/>
      <c r="M219" s="176" t="s">
        <v>1363</v>
      </c>
      <c r="N219" s="179">
        <v>41426</v>
      </c>
      <c r="O219" s="182">
        <v>3095000</v>
      </c>
      <c r="P219" s="175"/>
      <c r="Q219" s="175"/>
      <c r="R219" s="175"/>
      <c r="S219" s="182">
        <v>1741647.1800000002</v>
      </c>
      <c r="T219" s="182">
        <v>1741647.18</v>
      </c>
      <c r="U219" s="175"/>
      <c r="V219" s="175" t="s">
        <v>1364</v>
      </c>
      <c r="W219" s="175"/>
    </row>
    <row r="220" spans="1:23" s="210" customFormat="1">
      <c r="A220" s="177" t="s">
        <v>495</v>
      </c>
      <c r="B220" s="175"/>
      <c r="C220" s="176" t="s">
        <v>1358</v>
      </c>
      <c r="D220" s="177">
        <v>1024</v>
      </c>
      <c r="E220" s="177">
        <v>11348</v>
      </c>
      <c r="F220" s="177" t="s">
        <v>237</v>
      </c>
      <c r="G220" s="176"/>
      <c r="H220" s="175"/>
      <c r="I220" s="177" t="s">
        <v>1361</v>
      </c>
      <c r="J220" s="180" t="s">
        <v>1365</v>
      </c>
      <c r="K220" s="180"/>
      <c r="L220" s="181"/>
      <c r="M220" s="176" t="s">
        <v>533</v>
      </c>
      <c r="N220" s="179"/>
      <c r="O220" s="182"/>
      <c r="P220" s="175"/>
      <c r="Q220" s="175"/>
      <c r="R220" s="175"/>
      <c r="S220" s="182">
        <v>894592.07</v>
      </c>
      <c r="T220" s="182">
        <v>894592.07</v>
      </c>
      <c r="U220" s="175"/>
      <c r="V220" s="175" t="s">
        <v>1364</v>
      </c>
      <c r="W220" s="175"/>
    </row>
    <row r="221" spans="1:23" s="210" customFormat="1">
      <c r="A221" s="177" t="s">
        <v>495</v>
      </c>
      <c r="B221" s="175"/>
      <c r="C221" s="176" t="s">
        <v>625</v>
      </c>
      <c r="D221" s="177">
        <v>30142</v>
      </c>
      <c r="E221" s="177">
        <v>50148</v>
      </c>
      <c r="F221" s="177" t="s">
        <v>270</v>
      </c>
      <c r="G221" s="176" t="s">
        <v>626</v>
      </c>
      <c r="H221" s="175" t="s">
        <v>274</v>
      </c>
      <c r="I221" s="177" t="s">
        <v>627</v>
      </c>
      <c r="J221" s="180" t="s">
        <v>628</v>
      </c>
      <c r="K221" s="180"/>
      <c r="L221" s="184"/>
      <c r="M221" s="176" t="s">
        <v>629</v>
      </c>
      <c r="N221" s="179">
        <v>41110</v>
      </c>
      <c r="O221" s="182">
        <v>38410000</v>
      </c>
      <c r="P221" s="175"/>
      <c r="Q221" s="175"/>
      <c r="R221" s="182">
        <v>25052610.48</v>
      </c>
      <c r="S221" s="182">
        <v>25168949.07</v>
      </c>
      <c r="T221" s="182">
        <v>25348982.27</v>
      </c>
      <c r="U221" s="175"/>
      <c r="V221" s="175"/>
      <c r="W221" s="175"/>
    </row>
    <row r="222" spans="1:23" s="147" customFormat="1">
      <c r="A222" s="177" t="s">
        <v>495</v>
      </c>
      <c r="B222" s="175"/>
      <c r="C222" s="176" t="s">
        <v>625</v>
      </c>
      <c r="D222" s="177">
        <v>30142</v>
      </c>
      <c r="E222" s="177">
        <v>50148</v>
      </c>
      <c r="F222" s="177" t="s">
        <v>270</v>
      </c>
      <c r="G222" s="176"/>
      <c r="H222" s="175"/>
      <c r="I222" s="177" t="s">
        <v>627</v>
      </c>
      <c r="J222" s="180" t="s">
        <v>630</v>
      </c>
      <c r="K222" s="180"/>
      <c r="L222" s="184"/>
      <c r="M222" s="176" t="s">
        <v>533</v>
      </c>
      <c r="N222" s="179"/>
      <c r="O222" s="182"/>
      <c r="P222" s="175"/>
      <c r="Q222" s="175"/>
      <c r="R222" s="182">
        <v>12892756</v>
      </c>
      <c r="S222" s="182">
        <v>12980426.35</v>
      </c>
      <c r="T222" s="182">
        <v>13045025.16</v>
      </c>
      <c r="U222" s="175"/>
      <c r="V222" s="175"/>
      <c r="W222" s="175"/>
    </row>
    <row r="223" spans="1:23" s="147" customFormat="1" ht="25.5">
      <c r="A223" s="177" t="s">
        <v>495</v>
      </c>
      <c r="B223" s="177">
        <v>2009</v>
      </c>
      <c r="C223" s="183" t="s">
        <v>516</v>
      </c>
      <c r="D223" s="177">
        <v>30146</v>
      </c>
      <c r="E223" s="177">
        <v>50154</v>
      </c>
      <c r="F223" s="177" t="s">
        <v>392</v>
      </c>
      <c r="G223" s="176" t="s">
        <v>993</v>
      </c>
      <c r="H223" s="176" t="s">
        <v>1009</v>
      </c>
      <c r="I223" s="177" t="s">
        <v>547</v>
      </c>
      <c r="J223" s="180" t="s">
        <v>1366</v>
      </c>
      <c r="K223" s="180"/>
      <c r="L223" s="181"/>
      <c r="M223" s="184"/>
      <c r="N223" s="208"/>
      <c r="O223" s="182"/>
      <c r="P223" s="185">
        <v>2189463.7199999997</v>
      </c>
      <c r="Q223" s="185"/>
      <c r="R223" s="185"/>
      <c r="S223" s="185"/>
      <c r="T223" s="185"/>
      <c r="U223" s="175" t="s">
        <v>1367</v>
      </c>
      <c r="V223" s="175" t="s">
        <v>848</v>
      </c>
      <c r="W223" s="175" t="s">
        <v>913</v>
      </c>
    </row>
    <row r="224" spans="1:23" s="147" customFormat="1" ht="25.5">
      <c r="A224" s="149" t="s">
        <v>495</v>
      </c>
      <c r="B224" s="149"/>
      <c r="C224" s="150" t="s">
        <v>516</v>
      </c>
      <c r="D224" s="149">
        <v>30147</v>
      </c>
      <c r="E224" s="149">
        <v>50155</v>
      </c>
      <c r="F224" s="149" t="s">
        <v>392</v>
      </c>
      <c r="G224" s="151" t="s">
        <v>631</v>
      </c>
      <c r="H224" s="151" t="s">
        <v>393</v>
      </c>
      <c r="I224" s="149" t="s">
        <v>547</v>
      </c>
      <c r="J224" s="138" t="s">
        <v>82</v>
      </c>
      <c r="K224" s="138"/>
      <c r="L224" s="152" t="s">
        <v>82</v>
      </c>
      <c r="M224" s="153"/>
      <c r="N224" s="154"/>
      <c r="O224" s="155"/>
      <c r="P224" s="155"/>
      <c r="Q224" s="155"/>
      <c r="R224" s="155"/>
      <c r="S224" s="155"/>
      <c r="T224" s="155"/>
      <c r="U224" s="156" t="s">
        <v>548</v>
      </c>
      <c r="V224" s="156"/>
      <c r="W224" s="156"/>
    </row>
    <row r="225" spans="1:23" s="147" customFormat="1" ht="25.5">
      <c r="A225" s="247" t="s">
        <v>495</v>
      </c>
      <c r="B225" s="254"/>
      <c r="C225" s="281" t="s">
        <v>516</v>
      </c>
      <c r="D225" s="247">
        <v>30149</v>
      </c>
      <c r="E225" s="247">
        <v>50157</v>
      </c>
      <c r="F225" s="247" t="s">
        <v>296</v>
      </c>
      <c r="G225" s="248" t="s">
        <v>632</v>
      </c>
      <c r="H225" s="254" t="s">
        <v>633</v>
      </c>
      <c r="I225" s="247" t="s">
        <v>634</v>
      </c>
      <c r="J225" s="249" t="s">
        <v>82</v>
      </c>
      <c r="K225" s="249"/>
      <c r="L225" s="250"/>
      <c r="M225" s="248"/>
      <c r="N225" s="252"/>
      <c r="O225" s="253"/>
      <c r="P225" s="253"/>
      <c r="Q225" s="253"/>
      <c r="R225" s="253"/>
      <c r="S225" s="253"/>
      <c r="T225" s="253"/>
      <c r="U225" s="254" t="s">
        <v>295</v>
      </c>
      <c r="V225" s="254"/>
      <c r="W225" s="254"/>
    </row>
    <row r="226" spans="1:23" s="147" customFormat="1" ht="25.5">
      <c r="A226" s="149" t="s">
        <v>495</v>
      </c>
      <c r="B226" s="149"/>
      <c r="C226" s="150" t="s">
        <v>516</v>
      </c>
      <c r="D226" s="149">
        <v>30154</v>
      </c>
      <c r="E226" s="149">
        <v>50162</v>
      </c>
      <c r="F226" s="149" t="s">
        <v>376</v>
      </c>
      <c r="G226" s="151" t="s">
        <v>635</v>
      </c>
      <c r="H226" s="151" t="s">
        <v>636</v>
      </c>
      <c r="I226" s="149" t="s">
        <v>637</v>
      </c>
      <c r="J226" s="138" t="s">
        <v>82</v>
      </c>
      <c r="K226" s="138"/>
      <c r="L226" s="152" t="s">
        <v>82</v>
      </c>
      <c r="M226" s="153"/>
      <c r="N226" s="154"/>
      <c r="O226" s="155"/>
      <c r="P226" s="155"/>
      <c r="Q226" s="155"/>
      <c r="R226" s="155"/>
      <c r="S226" s="155"/>
      <c r="T226" s="155"/>
      <c r="U226" s="156" t="s">
        <v>638</v>
      </c>
      <c r="V226" s="156"/>
      <c r="W226" s="156"/>
    </row>
    <row r="227" spans="1:23" s="144" customFormat="1" ht="25.5">
      <c r="A227" s="134" t="s">
        <v>495</v>
      </c>
      <c r="B227" s="134"/>
      <c r="C227" s="135" t="s">
        <v>516</v>
      </c>
      <c r="D227" s="134">
        <v>30155</v>
      </c>
      <c r="E227" s="134">
        <v>50163</v>
      </c>
      <c r="F227" s="134" t="s">
        <v>173</v>
      </c>
      <c r="G227" s="136" t="s">
        <v>174</v>
      </c>
      <c r="H227" s="136" t="s">
        <v>172</v>
      </c>
      <c r="I227" s="134" t="s">
        <v>82</v>
      </c>
      <c r="J227" s="137" t="s">
        <v>82</v>
      </c>
      <c r="K227" s="138"/>
      <c r="L227" s="139" t="s">
        <v>82</v>
      </c>
      <c r="M227" s="140"/>
      <c r="N227" s="141"/>
      <c r="O227" s="142"/>
      <c r="P227" s="142"/>
      <c r="Q227" s="142"/>
      <c r="R227" s="142"/>
      <c r="S227" s="142"/>
      <c r="T227" s="142"/>
      <c r="U227" s="143" t="s">
        <v>523</v>
      </c>
      <c r="V227" s="143"/>
      <c r="W227" s="143"/>
    </row>
    <row r="228" spans="1:23" s="147" customFormat="1">
      <c r="A228" s="177" t="s">
        <v>495</v>
      </c>
      <c r="B228" s="175"/>
      <c r="C228" s="176" t="s">
        <v>1288</v>
      </c>
      <c r="D228" s="177">
        <v>30316</v>
      </c>
      <c r="E228" s="177">
        <v>50375</v>
      </c>
      <c r="F228" s="177" t="s">
        <v>247</v>
      </c>
      <c r="G228" s="176" t="s">
        <v>1368</v>
      </c>
      <c r="H228" s="175" t="s">
        <v>1259</v>
      </c>
      <c r="I228" s="177" t="s">
        <v>1369</v>
      </c>
      <c r="J228" s="180" t="s">
        <v>1370</v>
      </c>
      <c r="K228" s="180"/>
      <c r="L228" s="181" t="s">
        <v>1371</v>
      </c>
      <c r="M228" s="176">
        <v>32960</v>
      </c>
      <c r="N228" s="179">
        <v>41426</v>
      </c>
      <c r="O228" s="182">
        <v>3795000</v>
      </c>
      <c r="P228" s="175"/>
      <c r="Q228" s="175"/>
      <c r="R228" s="175"/>
      <c r="S228" s="182">
        <v>2869536.57</v>
      </c>
      <c r="T228" s="182">
        <v>2869537.98</v>
      </c>
      <c r="U228" s="175"/>
      <c r="V228" s="175" t="s">
        <v>1364</v>
      </c>
      <c r="W228" s="175"/>
    </row>
    <row r="229" spans="1:23" s="147" customFormat="1">
      <c r="A229" s="177" t="s">
        <v>495</v>
      </c>
      <c r="B229" s="175"/>
      <c r="C229" s="176" t="s">
        <v>1288</v>
      </c>
      <c r="D229" s="177">
        <v>30316</v>
      </c>
      <c r="E229" s="177">
        <v>50375</v>
      </c>
      <c r="F229" s="177" t="s">
        <v>247</v>
      </c>
      <c r="G229" s="176"/>
      <c r="H229" s="175"/>
      <c r="I229" s="177" t="s">
        <v>1369</v>
      </c>
      <c r="J229" s="180" t="s">
        <v>1372</v>
      </c>
      <c r="K229" s="180"/>
      <c r="L229" s="181"/>
      <c r="M229" s="176" t="s">
        <v>533</v>
      </c>
      <c r="N229" s="179"/>
      <c r="O229" s="182"/>
      <c r="P229" s="175"/>
      <c r="Q229" s="175"/>
      <c r="R229" s="175"/>
      <c r="S229" s="182">
        <v>1475310.82</v>
      </c>
      <c r="T229" s="182">
        <v>1475311.53</v>
      </c>
      <c r="U229" s="175"/>
      <c r="V229" s="175" t="s">
        <v>1364</v>
      </c>
      <c r="W229" s="175"/>
    </row>
    <row r="230" spans="1:23" s="207" customFormat="1">
      <c r="A230" s="177" t="s">
        <v>515</v>
      </c>
      <c r="B230" s="175"/>
      <c r="C230" s="176"/>
      <c r="D230" s="177">
        <v>30354</v>
      </c>
      <c r="E230" s="177">
        <v>50405</v>
      </c>
      <c r="F230" s="177" t="s">
        <v>406</v>
      </c>
      <c r="G230" s="176" t="s">
        <v>407</v>
      </c>
      <c r="H230" s="175" t="s">
        <v>639</v>
      </c>
      <c r="I230" s="177" t="s">
        <v>640</v>
      </c>
      <c r="J230" s="188" t="s">
        <v>641</v>
      </c>
      <c r="K230" s="220" t="s">
        <v>1373</v>
      </c>
      <c r="L230" s="177">
        <v>42048831</v>
      </c>
      <c r="M230" s="176">
        <v>36012</v>
      </c>
      <c r="N230" s="179">
        <v>41791</v>
      </c>
      <c r="O230" s="182">
        <v>669000</v>
      </c>
      <c r="P230" s="175"/>
      <c r="Q230" s="175"/>
      <c r="R230" s="175"/>
      <c r="S230" s="175"/>
      <c r="T230" s="182">
        <v>1865216.7</v>
      </c>
      <c r="U230" s="175" t="s">
        <v>642</v>
      </c>
      <c r="V230" s="175"/>
      <c r="W230" s="175"/>
    </row>
    <row r="231" spans="1:23" s="207" customFormat="1">
      <c r="A231" s="177" t="s">
        <v>515</v>
      </c>
      <c r="B231" s="175"/>
      <c r="C231" s="176"/>
      <c r="D231" s="177">
        <v>30346</v>
      </c>
      <c r="E231" s="177">
        <v>50438</v>
      </c>
      <c r="F231" s="177" t="s">
        <v>643</v>
      </c>
      <c r="G231" s="176" t="s">
        <v>644</v>
      </c>
      <c r="H231" s="175" t="s">
        <v>645</v>
      </c>
      <c r="I231" s="177" t="s">
        <v>646</v>
      </c>
      <c r="J231" s="188" t="s">
        <v>647</v>
      </c>
      <c r="K231" s="220"/>
      <c r="L231" s="177"/>
      <c r="M231" s="176" t="s">
        <v>648</v>
      </c>
      <c r="N231" s="179">
        <v>41780</v>
      </c>
      <c r="O231" s="182">
        <v>10780000</v>
      </c>
      <c r="P231" s="175"/>
      <c r="Q231" s="175"/>
      <c r="R231" s="175"/>
      <c r="S231" s="175"/>
      <c r="T231" s="182">
        <v>10166424.17</v>
      </c>
      <c r="U231" s="175"/>
      <c r="V231" s="175" t="s">
        <v>566</v>
      </c>
      <c r="W231" s="175"/>
    </row>
    <row r="232" spans="1:23" s="207" customFormat="1" ht="63.75">
      <c r="A232" s="177" t="s">
        <v>510</v>
      </c>
      <c r="B232" s="175"/>
      <c r="C232" s="176"/>
      <c r="D232" s="177">
        <v>30346</v>
      </c>
      <c r="E232" s="177">
        <v>50438</v>
      </c>
      <c r="F232" s="177" t="s">
        <v>643</v>
      </c>
      <c r="G232" s="176" t="s">
        <v>644</v>
      </c>
      <c r="H232" s="175" t="s">
        <v>645</v>
      </c>
      <c r="I232" s="177" t="s">
        <v>646</v>
      </c>
      <c r="J232" s="188" t="s">
        <v>649</v>
      </c>
      <c r="K232" s="220"/>
      <c r="L232" s="177"/>
      <c r="M232" s="176" t="s">
        <v>650</v>
      </c>
      <c r="N232" s="179"/>
      <c r="O232" s="182">
        <v>5300000</v>
      </c>
      <c r="P232" s="175"/>
      <c r="Q232" s="175"/>
      <c r="R232" s="175"/>
      <c r="S232" s="175"/>
      <c r="T232" s="182">
        <v>4992922.66</v>
      </c>
      <c r="U232" s="175"/>
      <c r="V232" s="175" t="s">
        <v>566</v>
      </c>
      <c r="W232" s="175"/>
    </row>
    <row r="233" spans="1:23" s="207" customFormat="1">
      <c r="A233" s="177" t="s">
        <v>495</v>
      </c>
      <c r="B233" s="175"/>
      <c r="C233" s="176" t="s">
        <v>536</v>
      </c>
      <c r="D233" s="177">
        <v>450</v>
      </c>
      <c r="E233" s="177" t="s">
        <v>651</v>
      </c>
      <c r="F233" s="177" t="s">
        <v>256</v>
      </c>
      <c r="G233" s="176" t="s">
        <v>652</v>
      </c>
      <c r="H233" s="175" t="s">
        <v>653</v>
      </c>
      <c r="I233" s="177" t="s">
        <v>539</v>
      </c>
      <c r="J233" s="180" t="s">
        <v>654</v>
      </c>
      <c r="K233" s="282"/>
      <c r="L233" s="181"/>
      <c r="M233" s="176" t="s">
        <v>655</v>
      </c>
      <c r="N233" s="179">
        <v>41791</v>
      </c>
      <c r="O233" s="182"/>
      <c r="P233" s="175"/>
      <c r="Q233" s="175"/>
      <c r="R233" s="175"/>
      <c r="S233" s="175"/>
      <c r="T233" s="182"/>
      <c r="U233" s="175"/>
      <c r="V233" s="175"/>
      <c r="W233" s="175"/>
    </row>
    <row r="234" spans="1:23" s="207" customFormat="1">
      <c r="A234" s="177" t="s">
        <v>495</v>
      </c>
      <c r="B234" s="175"/>
      <c r="C234" s="176" t="s">
        <v>536</v>
      </c>
      <c r="D234" s="177">
        <v>450</v>
      </c>
      <c r="E234" s="177" t="s">
        <v>651</v>
      </c>
      <c r="F234" s="177" t="s">
        <v>256</v>
      </c>
      <c r="G234" s="176"/>
      <c r="H234" s="175"/>
      <c r="I234" s="177" t="s">
        <v>539</v>
      </c>
      <c r="J234" s="180" t="s">
        <v>544</v>
      </c>
      <c r="K234" s="282"/>
      <c r="L234" s="181"/>
      <c r="M234" s="176" t="s">
        <v>533</v>
      </c>
      <c r="N234" s="179"/>
      <c r="O234" s="182"/>
      <c r="P234" s="175"/>
      <c r="Q234" s="175"/>
      <c r="R234" s="175"/>
      <c r="S234" s="175"/>
      <c r="T234" s="182"/>
      <c r="U234" s="175"/>
      <c r="V234" s="175"/>
      <c r="W234" s="175"/>
    </row>
    <row r="235" spans="1:23" s="283" customFormat="1" ht="25.5">
      <c r="A235" s="177" t="s">
        <v>495</v>
      </c>
      <c r="B235" s="175"/>
      <c r="C235" s="176" t="s">
        <v>1374</v>
      </c>
      <c r="D235" s="177" t="s">
        <v>1375</v>
      </c>
      <c r="E235" s="177" t="s">
        <v>1376</v>
      </c>
      <c r="F235" s="177" t="s">
        <v>250</v>
      </c>
      <c r="G235" s="176" t="s">
        <v>1377</v>
      </c>
      <c r="H235" s="175" t="s">
        <v>1378</v>
      </c>
      <c r="I235" s="181" t="s">
        <v>1379</v>
      </c>
      <c r="J235" s="188" t="s">
        <v>1380</v>
      </c>
      <c r="K235" s="188"/>
      <c r="L235" s="177"/>
      <c r="M235" s="176" t="s">
        <v>1381</v>
      </c>
      <c r="N235" s="179">
        <v>41426</v>
      </c>
      <c r="O235" s="182">
        <v>8177700</v>
      </c>
      <c r="P235" s="175"/>
      <c r="Q235" s="175"/>
      <c r="R235" s="175"/>
      <c r="S235" s="182">
        <v>5692416</v>
      </c>
      <c r="T235" s="182">
        <v>5695701.3499999996</v>
      </c>
      <c r="U235" s="175"/>
      <c r="V235" s="175" t="s">
        <v>1382</v>
      </c>
      <c r="W235" s="175"/>
    </row>
    <row r="236" spans="1:23" s="283" customFormat="1" ht="25.5">
      <c r="A236" s="177" t="s">
        <v>495</v>
      </c>
      <c r="B236" s="175"/>
      <c r="C236" s="176" t="s">
        <v>1374</v>
      </c>
      <c r="D236" s="177" t="s">
        <v>1375</v>
      </c>
      <c r="E236" s="177" t="s">
        <v>1376</v>
      </c>
      <c r="F236" s="177" t="s">
        <v>250</v>
      </c>
      <c r="G236" s="176"/>
      <c r="H236" s="175"/>
      <c r="I236" s="181" t="s">
        <v>1379</v>
      </c>
      <c r="J236" s="188" t="s">
        <v>1383</v>
      </c>
      <c r="K236" s="188"/>
      <c r="L236" s="177"/>
      <c r="M236" s="176" t="s">
        <v>533</v>
      </c>
      <c r="N236" s="179"/>
      <c r="O236" s="182"/>
      <c r="P236" s="175"/>
      <c r="Q236" s="175"/>
      <c r="R236" s="175"/>
      <c r="S236" s="182">
        <v>2901439</v>
      </c>
      <c r="T236" s="182">
        <v>2903126.7</v>
      </c>
      <c r="U236" s="175"/>
      <c r="V236" s="175" t="s">
        <v>1382</v>
      </c>
      <c r="W236" s="175"/>
    </row>
    <row r="237" spans="1:23" s="285" customFormat="1" ht="25.5">
      <c r="A237" s="177" t="s">
        <v>515</v>
      </c>
      <c r="B237" s="175"/>
      <c r="C237" s="176" t="s">
        <v>656</v>
      </c>
      <c r="D237" s="177">
        <v>30770</v>
      </c>
      <c r="E237" s="177">
        <v>51047</v>
      </c>
      <c r="F237" s="177" t="s">
        <v>401</v>
      </c>
      <c r="G237" s="176" t="s">
        <v>1384</v>
      </c>
      <c r="H237" s="175" t="s">
        <v>400</v>
      </c>
      <c r="I237" s="177" t="s">
        <v>1385</v>
      </c>
      <c r="J237" s="188" t="s">
        <v>1386</v>
      </c>
      <c r="K237" s="284"/>
      <c r="L237" s="177"/>
      <c r="M237" s="176" t="s">
        <v>1387</v>
      </c>
      <c r="N237" s="179">
        <v>41563</v>
      </c>
      <c r="O237" s="182">
        <v>4028653.39</v>
      </c>
      <c r="P237" s="175"/>
      <c r="Q237" s="175"/>
      <c r="R237" s="175"/>
      <c r="S237" s="175"/>
      <c r="T237" s="182"/>
      <c r="U237" s="175"/>
      <c r="V237" s="175" t="s">
        <v>1304</v>
      </c>
      <c r="W237" s="175"/>
    </row>
    <row r="238" spans="1:23" s="207" customFormat="1" ht="25.5">
      <c r="A238" s="177" t="s">
        <v>515</v>
      </c>
      <c r="B238" s="175"/>
      <c r="C238" s="176" t="s">
        <v>656</v>
      </c>
      <c r="D238" s="177">
        <v>30750</v>
      </c>
      <c r="E238" s="177">
        <v>51017</v>
      </c>
      <c r="F238" s="177" t="s">
        <v>402</v>
      </c>
      <c r="G238" s="176" t="s">
        <v>657</v>
      </c>
      <c r="H238" s="175" t="s">
        <v>658</v>
      </c>
      <c r="I238" s="177" t="s">
        <v>659</v>
      </c>
      <c r="J238" s="188" t="s">
        <v>660</v>
      </c>
      <c r="K238" s="188"/>
      <c r="L238" s="177"/>
      <c r="M238" s="176" t="s">
        <v>661</v>
      </c>
      <c r="N238" s="179">
        <v>41614</v>
      </c>
      <c r="O238" s="182">
        <v>7311092.4000000004</v>
      </c>
      <c r="P238" s="175"/>
      <c r="Q238" s="175"/>
      <c r="R238" s="175"/>
      <c r="S238" s="175"/>
      <c r="T238" s="182">
        <v>7200873.8200000003</v>
      </c>
      <c r="U238" s="175"/>
      <c r="V238" s="175" t="s">
        <v>662</v>
      </c>
      <c r="W238" s="175"/>
    </row>
    <row r="239" spans="1:23" s="207" customFormat="1">
      <c r="A239" s="134" t="s">
        <v>515</v>
      </c>
      <c r="B239" s="143"/>
      <c r="C239" s="136" t="s">
        <v>656</v>
      </c>
      <c r="D239" s="134"/>
      <c r="E239" s="134"/>
      <c r="F239" s="134" t="s">
        <v>402</v>
      </c>
      <c r="G239" s="136" t="s">
        <v>657</v>
      </c>
      <c r="H239" s="143" t="s">
        <v>663</v>
      </c>
      <c r="I239" s="134" t="s">
        <v>659</v>
      </c>
      <c r="J239" s="167" t="s">
        <v>664</v>
      </c>
      <c r="K239" s="188"/>
      <c r="L239" s="134"/>
      <c r="M239" s="136" t="s">
        <v>665</v>
      </c>
      <c r="N239" s="169">
        <v>42369</v>
      </c>
      <c r="O239" s="142">
        <v>7053300</v>
      </c>
      <c r="P239" s="143"/>
      <c r="Q239" s="143"/>
      <c r="R239" s="143"/>
      <c r="S239" s="143"/>
      <c r="T239" s="142"/>
      <c r="U239" s="143" t="s">
        <v>666</v>
      </c>
      <c r="V239" s="143" t="s">
        <v>566</v>
      </c>
      <c r="W239" s="143"/>
    </row>
    <row r="240" spans="1:23" s="207" customFormat="1">
      <c r="A240" s="177" t="s">
        <v>515</v>
      </c>
      <c r="B240" s="175"/>
      <c r="C240" s="176" t="s">
        <v>656</v>
      </c>
      <c r="D240" s="177">
        <v>30747</v>
      </c>
      <c r="E240" s="177">
        <v>51014</v>
      </c>
      <c r="F240" s="177" t="s">
        <v>667</v>
      </c>
      <c r="G240" s="176" t="s">
        <v>668</v>
      </c>
      <c r="H240" s="175" t="s">
        <v>669</v>
      </c>
      <c r="I240" s="177" t="s">
        <v>670</v>
      </c>
      <c r="J240" s="188" t="s">
        <v>671</v>
      </c>
      <c r="K240" s="188"/>
      <c r="L240" s="177"/>
      <c r="M240" s="176" t="s">
        <v>672</v>
      </c>
      <c r="N240" s="179">
        <v>42156</v>
      </c>
      <c r="O240" s="182">
        <v>12132497</v>
      </c>
      <c r="P240" s="175"/>
      <c r="Q240" s="175"/>
      <c r="R240" s="175"/>
      <c r="S240" s="175"/>
      <c r="T240" s="286">
        <v>9016686.6600000001</v>
      </c>
      <c r="U240" s="175" t="s">
        <v>673</v>
      </c>
      <c r="V240" s="175"/>
      <c r="W240" s="175"/>
    </row>
    <row r="241" spans="1:23" s="207" customFormat="1">
      <c r="A241" s="177" t="s">
        <v>515</v>
      </c>
      <c r="B241" s="175"/>
      <c r="C241" s="176" t="s">
        <v>656</v>
      </c>
      <c r="D241" s="177">
        <v>30748</v>
      </c>
      <c r="E241" s="177">
        <v>51015</v>
      </c>
      <c r="F241" s="177" t="s">
        <v>667</v>
      </c>
      <c r="G241" s="176" t="s">
        <v>668</v>
      </c>
      <c r="H241" s="175" t="s">
        <v>674</v>
      </c>
      <c r="I241" s="177" t="s">
        <v>670</v>
      </c>
      <c r="J241" s="188" t="s">
        <v>671</v>
      </c>
      <c r="K241" s="188"/>
      <c r="L241" s="177"/>
      <c r="M241" s="176" t="s">
        <v>675</v>
      </c>
      <c r="N241" s="179">
        <v>42156</v>
      </c>
      <c r="O241" s="182">
        <v>8318584</v>
      </c>
      <c r="P241" s="175"/>
      <c r="Q241" s="175"/>
      <c r="R241" s="175"/>
      <c r="S241" s="175"/>
      <c r="T241" s="182">
        <v>9016686.6600000001</v>
      </c>
      <c r="U241" s="175" t="s">
        <v>673</v>
      </c>
      <c r="V241" s="175"/>
      <c r="W241" s="175"/>
    </row>
    <row r="242" spans="1:23" s="207" customFormat="1">
      <c r="A242" s="177" t="s">
        <v>510</v>
      </c>
      <c r="B242" s="175"/>
      <c r="C242" s="176" t="s">
        <v>656</v>
      </c>
      <c r="D242" s="177">
        <v>30747</v>
      </c>
      <c r="E242" s="177">
        <v>51014</v>
      </c>
      <c r="F242" s="177" t="s">
        <v>667</v>
      </c>
      <c r="G242" s="176" t="s">
        <v>668</v>
      </c>
      <c r="H242" s="175" t="s">
        <v>669</v>
      </c>
      <c r="I242" s="177" t="s">
        <v>670</v>
      </c>
      <c r="J242" s="188" t="s">
        <v>676</v>
      </c>
      <c r="K242" s="188"/>
      <c r="L242" s="177"/>
      <c r="M242" s="176" t="s">
        <v>677</v>
      </c>
      <c r="N242" s="179">
        <v>42156</v>
      </c>
      <c r="O242" s="182"/>
      <c r="P242" s="175"/>
      <c r="Q242" s="175"/>
      <c r="R242" s="175"/>
      <c r="S242" s="175"/>
      <c r="T242" s="182"/>
      <c r="U242" s="175" t="s">
        <v>678</v>
      </c>
      <c r="V242" s="175"/>
      <c r="W242" s="175"/>
    </row>
    <row r="243" spans="1:23" s="285" customFormat="1">
      <c r="A243" s="177" t="s">
        <v>495</v>
      </c>
      <c r="B243" s="178">
        <v>2008</v>
      </c>
      <c r="C243" s="194" t="s">
        <v>536</v>
      </c>
      <c r="D243" s="178">
        <v>113</v>
      </c>
      <c r="E243" s="178">
        <v>10140</v>
      </c>
      <c r="F243" s="178" t="s">
        <v>362</v>
      </c>
      <c r="G243" s="176"/>
      <c r="H243" s="175" t="s">
        <v>679</v>
      </c>
      <c r="I243" s="179" t="s">
        <v>569</v>
      </c>
      <c r="J243" s="180" t="s">
        <v>680</v>
      </c>
      <c r="K243" s="180"/>
      <c r="L243" s="181"/>
      <c r="M243" s="176"/>
      <c r="N243" s="179">
        <v>39965</v>
      </c>
      <c r="O243" s="182"/>
      <c r="P243" s="182"/>
      <c r="Q243" s="182"/>
      <c r="R243" s="182"/>
      <c r="S243" s="182">
        <v>500000</v>
      </c>
      <c r="T243" s="182">
        <v>500000</v>
      </c>
      <c r="U243" s="175" t="s">
        <v>681</v>
      </c>
      <c r="V243" s="175"/>
      <c r="W243" s="175"/>
    </row>
    <row r="244" spans="1:23" s="285" customFormat="1">
      <c r="A244" s="177" t="s">
        <v>495</v>
      </c>
      <c r="B244" s="175"/>
      <c r="C244" s="176" t="s">
        <v>522</v>
      </c>
      <c r="D244" s="177">
        <v>294</v>
      </c>
      <c r="E244" s="177">
        <v>10380</v>
      </c>
      <c r="F244" s="177" t="s">
        <v>201</v>
      </c>
      <c r="G244" s="176" t="s">
        <v>202</v>
      </c>
      <c r="H244" s="175" t="s">
        <v>200</v>
      </c>
      <c r="I244" s="177" t="s">
        <v>844</v>
      </c>
      <c r="J244" s="188" t="s">
        <v>845</v>
      </c>
      <c r="K244" s="188"/>
      <c r="L244" s="177">
        <v>41396763</v>
      </c>
      <c r="M244" s="176">
        <v>28885</v>
      </c>
      <c r="N244" s="179">
        <v>40330</v>
      </c>
      <c r="O244" s="182">
        <v>339100</v>
      </c>
      <c r="P244" s="185">
        <v>160296</v>
      </c>
      <c r="Q244" s="185">
        <v>160296.1</v>
      </c>
      <c r="R244" s="185"/>
      <c r="S244" s="185"/>
      <c r="T244" s="185"/>
      <c r="U244" s="218" t="s">
        <v>1388</v>
      </c>
      <c r="V244" s="199" t="s">
        <v>848</v>
      </c>
      <c r="W244" s="199" t="s">
        <v>848</v>
      </c>
    </row>
    <row r="245" spans="1:23" s="207" customFormat="1">
      <c r="A245" s="270" t="s">
        <v>515</v>
      </c>
      <c r="B245" s="287"/>
      <c r="C245" s="288" t="s">
        <v>682</v>
      </c>
      <c r="D245" s="270">
        <v>30361</v>
      </c>
      <c r="E245" s="270">
        <v>50768</v>
      </c>
      <c r="F245" s="270" t="s">
        <v>683</v>
      </c>
      <c r="G245" s="288" t="s">
        <v>684</v>
      </c>
      <c r="H245" s="287" t="s">
        <v>685</v>
      </c>
      <c r="I245" s="270" t="s">
        <v>686</v>
      </c>
      <c r="J245" s="220"/>
      <c r="K245" s="220"/>
      <c r="L245" s="270"/>
      <c r="M245" s="288"/>
      <c r="N245" s="289">
        <v>43160</v>
      </c>
      <c r="O245" s="222">
        <v>5326722</v>
      </c>
      <c r="P245" s="222"/>
      <c r="Q245" s="222"/>
      <c r="R245" s="222"/>
      <c r="S245" s="222"/>
      <c r="T245" s="222"/>
      <c r="U245" s="287" t="s">
        <v>687</v>
      </c>
      <c r="V245" s="287"/>
      <c r="W245" s="287"/>
    </row>
    <row r="246" spans="1:23" s="207" customFormat="1">
      <c r="A246" s="270" t="s">
        <v>515</v>
      </c>
      <c r="B246" s="287"/>
      <c r="C246" s="288" t="s">
        <v>682</v>
      </c>
      <c r="D246" s="270">
        <v>30361</v>
      </c>
      <c r="E246" s="270">
        <v>50413</v>
      </c>
      <c r="F246" s="270" t="s">
        <v>683</v>
      </c>
      <c r="G246" s="288" t="s">
        <v>684</v>
      </c>
      <c r="H246" s="287" t="s">
        <v>688</v>
      </c>
      <c r="I246" s="270" t="s">
        <v>686</v>
      </c>
      <c r="J246" s="220"/>
      <c r="K246" s="220"/>
      <c r="L246" s="270"/>
      <c r="M246" s="288"/>
      <c r="N246" s="289">
        <v>43160</v>
      </c>
      <c r="O246" s="222">
        <v>93361588</v>
      </c>
      <c r="P246" s="222"/>
      <c r="Q246" s="222"/>
      <c r="R246" s="222"/>
      <c r="S246" s="222"/>
      <c r="T246" s="222"/>
      <c r="U246" s="287" t="s">
        <v>687</v>
      </c>
      <c r="V246" s="287"/>
      <c r="W246" s="287"/>
    </row>
    <row r="247" spans="1:23" s="207" customFormat="1">
      <c r="A247" s="270" t="s">
        <v>515</v>
      </c>
      <c r="B247" s="287"/>
      <c r="C247" s="288" t="s">
        <v>682</v>
      </c>
      <c r="D247" s="270">
        <v>30361</v>
      </c>
      <c r="E247" s="270">
        <v>50414</v>
      </c>
      <c r="F247" s="270" t="s">
        <v>683</v>
      </c>
      <c r="G247" s="288" t="s">
        <v>684</v>
      </c>
      <c r="H247" s="287" t="s">
        <v>419</v>
      </c>
      <c r="I247" s="270" t="s">
        <v>686</v>
      </c>
      <c r="J247" s="220"/>
      <c r="K247" s="220"/>
      <c r="L247" s="270"/>
      <c r="M247" s="288"/>
      <c r="N247" s="289">
        <v>43160</v>
      </c>
      <c r="O247" s="222">
        <v>20410547</v>
      </c>
      <c r="P247" s="222"/>
      <c r="Q247" s="222"/>
      <c r="R247" s="222"/>
      <c r="S247" s="222"/>
      <c r="T247" s="222"/>
      <c r="U247" s="287" t="s">
        <v>687</v>
      </c>
      <c r="V247" s="287"/>
      <c r="W247" s="287"/>
    </row>
    <row r="248" spans="1:23" s="207" customFormat="1">
      <c r="A248" s="270" t="s">
        <v>515</v>
      </c>
      <c r="B248" s="287"/>
      <c r="C248" s="288" t="s">
        <v>689</v>
      </c>
      <c r="D248" s="270">
        <v>936</v>
      </c>
      <c r="E248" s="270">
        <v>11236</v>
      </c>
      <c r="F248" s="270" t="s">
        <v>690</v>
      </c>
      <c r="G248" s="288" t="s">
        <v>116</v>
      </c>
      <c r="H248" s="287" t="s">
        <v>117</v>
      </c>
      <c r="I248" s="270" t="s">
        <v>691</v>
      </c>
      <c r="J248" s="220" t="s">
        <v>692</v>
      </c>
      <c r="K248" s="220"/>
      <c r="L248" s="270"/>
      <c r="M248" s="288" t="s">
        <v>693</v>
      </c>
      <c r="N248" s="289">
        <v>41913</v>
      </c>
      <c r="O248" s="222">
        <v>131451250</v>
      </c>
      <c r="P248" s="222"/>
      <c r="Q248" s="222"/>
      <c r="R248" s="222"/>
      <c r="S248" s="222"/>
      <c r="T248" s="222"/>
      <c r="U248" s="287" t="s">
        <v>689</v>
      </c>
      <c r="V248" s="287"/>
      <c r="W248" s="287"/>
    </row>
    <row r="249" spans="1:23" s="207" customFormat="1">
      <c r="A249" s="270" t="s">
        <v>510</v>
      </c>
      <c r="B249" s="287"/>
      <c r="C249" s="288" t="s">
        <v>689</v>
      </c>
      <c r="D249" s="270">
        <v>936</v>
      </c>
      <c r="E249" s="270">
        <v>11236</v>
      </c>
      <c r="F249" s="270" t="s">
        <v>690</v>
      </c>
      <c r="G249" s="288" t="s">
        <v>116</v>
      </c>
      <c r="H249" s="287" t="s">
        <v>117</v>
      </c>
      <c r="I249" s="270" t="s">
        <v>691</v>
      </c>
      <c r="J249" s="220" t="s">
        <v>694</v>
      </c>
      <c r="K249" s="220"/>
      <c r="L249" s="270"/>
      <c r="M249" s="288">
        <v>33412</v>
      </c>
      <c r="N249" s="289">
        <v>41913</v>
      </c>
      <c r="O249" s="222">
        <v>0</v>
      </c>
      <c r="P249" s="222"/>
      <c r="Q249" s="222"/>
      <c r="R249" s="222"/>
      <c r="S249" s="222"/>
      <c r="T249" s="222"/>
      <c r="U249" s="287" t="s">
        <v>689</v>
      </c>
      <c r="V249" s="287"/>
      <c r="W249" s="287"/>
    </row>
    <row r="250" spans="1:23" s="207" customFormat="1">
      <c r="A250" s="270" t="s">
        <v>495</v>
      </c>
      <c r="B250" s="287"/>
      <c r="C250" s="288" t="s">
        <v>689</v>
      </c>
      <c r="D250" s="270">
        <v>936</v>
      </c>
      <c r="E250" s="270">
        <v>11236</v>
      </c>
      <c r="F250" s="270" t="s">
        <v>690</v>
      </c>
      <c r="G250" s="288" t="s">
        <v>116</v>
      </c>
      <c r="H250" s="287" t="s">
        <v>117</v>
      </c>
      <c r="I250" s="270" t="s">
        <v>691</v>
      </c>
      <c r="J250" s="220" t="s">
        <v>695</v>
      </c>
      <c r="K250" s="220"/>
      <c r="L250" s="270"/>
      <c r="M250" s="288" t="s">
        <v>696</v>
      </c>
      <c r="N250" s="289">
        <v>41913</v>
      </c>
      <c r="O250" s="222">
        <v>0</v>
      </c>
      <c r="P250" s="222"/>
      <c r="Q250" s="222"/>
      <c r="R250" s="222"/>
      <c r="S250" s="222"/>
      <c r="T250" s="222"/>
      <c r="U250" s="287" t="s">
        <v>689</v>
      </c>
      <c r="V250" s="287"/>
      <c r="W250" s="287"/>
    </row>
    <row r="251" spans="1:23" s="207" customFormat="1">
      <c r="A251" s="177" t="s">
        <v>510</v>
      </c>
      <c r="B251" s="175"/>
      <c r="C251" s="176" t="s">
        <v>697</v>
      </c>
      <c r="D251" s="177">
        <v>947</v>
      </c>
      <c r="E251" s="177">
        <v>11261</v>
      </c>
      <c r="F251" s="177" t="s">
        <v>118</v>
      </c>
      <c r="G251" s="176" t="s">
        <v>119</v>
      </c>
      <c r="H251" s="175" t="s">
        <v>698</v>
      </c>
      <c r="I251" s="177" t="s">
        <v>699</v>
      </c>
      <c r="J251" s="188"/>
      <c r="K251" s="220"/>
      <c r="L251" s="177"/>
      <c r="M251" s="176"/>
      <c r="N251" s="179">
        <v>42156</v>
      </c>
      <c r="O251" s="182">
        <v>4400000</v>
      </c>
      <c r="P251" s="182"/>
      <c r="Q251" s="182"/>
      <c r="R251" s="182"/>
      <c r="S251" s="182"/>
      <c r="T251" s="182"/>
      <c r="U251" s="175" t="s">
        <v>687</v>
      </c>
      <c r="V251" s="175"/>
      <c r="W251" s="175"/>
    </row>
    <row r="252" spans="1:23" s="207" customFormat="1">
      <c r="A252" s="177" t="s">
        <v>495</v>
      </c>
      <c r="B252" s="175"/>
      <c r="C252" s="176" t="s">
        <v>700</v>
      </c>
      <c r="D252" s="177">
        <v>504</v>
      </c>
      <c r="E252" s="177">
        <v>10649</v>
      </c>
      <c r="F252" s="177" t="s">
        <v>168</v>
      </c>
      <c r="G252" s="176" t="s">
        <v>701</v>
      </c>
      <c r="H252" s="175" t="s">
        <v>702</v>
      </c>
      <c r="I252" s="177" t="s">
        <v>703</v>
      </c>
      <c r="J252" s="188" t="s">
        <v>704</v>
      </c>
      <c r="K252" s="220"/>
      <c r="L252" s="177"/>
      <c r="M252" s="176" t="s">
        <v>705</v>
      </c>
      <c r="N252" s="179">
        <v>41426</v>
      </c>
      <c r="O252" s="182">
        <v>12424849</v>
      </c>
      <c r="P252" s="182"/>
      <c r="Q252" s="182"/>
      <c r="R252" s="182"/>
      <c r="S252" s="182"/>
      <c r="T252" s="182"/>
      <c r="U252" s="175" t="s">
        <v>706</v>
      </c>
      <c r="V252" s="175"/>
      <c r="W252" s="175"/>
    </row>
    <row r="253" spans="1:23" s="207" customFormat="1">
      <c r="A253" s="177" t="s">
        <v>495</v>
      </c>
      <c r="B253" s="175"/>
      <c r="C253" s="176" t="s">
        <v>700</v>
      </c>
      <c r="D253" s="177">
        <v>30449</v>
      </c>
      <c r="E253" s="177">
        <v>50545</v>
      </c>
      <c r="F253" s="177" t="s">
        <v>165</v>
      </c>
      <c r="G253" s="176" t="s">
        <v>166</v>
      </c>
      <c r="H253" s="176" t="s">
        <v>164</v>
      </c>
      <c r="I253" s="177" t="s">
        <v>707</v>
      </c>
      <c r="J253" s="188" t="s">
        <v>708</v>
      </c>
      <c r="K253" s="220"/>
      <c r="L253" s="177"/>
      <c r="M253" s="176" t="s">
        <v>709</v>
      </c>
      <c r="N253" s="179">
        <v>41791</v>
      </c>
      <c r="O253" s="182">
        <v>25060655</v>
      </c>
      <c r="P253" s="182"/>
      <c r="Q253" s="182"/>
      <c r="R253" s="182"/>
      <c r="S253" s="182"/>
      <c r="T253" s="182"/>
      <c r="U253" s="175" t="s">
        <v>710</v>
      </c>
      <c r="V253" s="175"/>
      <c r="W253" s="175"/>
    </row>
    <row r="254" spans="1:23" s="207" customFormat="1">
      <c r="A254" s="270" t="s">
        <v>495</v>
      </c>
      <c r="B254" s="287"/>
      <c r="C254" s="288"/>
      <c r="D254" s="270">
        <v>501</v>
      </c>
      <c r="E254" s="270">
        <v>10646</v>
      </c>
      <c r="F254" s="270" t="s">
        <v>420</v>
      </c>
      <c r="G254" s="288" t="s">
        <v>711</v>
      </c>
      <c r="H254" s="288" t="s">
        <v>712</v>
      </c>
      <c r="I254" s="270" t="s">
        <v>713</v>
      </c>
      <c r="J254" s="220"/>
      <c r="K254" s="220"/>
      <c r="L254" s="270"/>
      <c r="M254" s="288">
        <v>32967</v>
      </c>
      <c r="N254" s="289">
        <v>43252</v>
      </c>
      <c r="O254" s="222">
        <v>11980465</v>
      </c>
      <c r="P254" s="222"/>
      <c r="Q254" s="222"/>
      <c r="R254" s="222"/>
      <c r="S254" s="222"/>
      <c r="T254" s="222"/>
      <c r="U254" s="287" t="s">
        <v>714</v>
      </c>
      <c r="V254" s="287"/>
      <c r="W254" s="287"/>
    </row>
    <row r="255" spans="1:23" s="207" customFormat="1">
      <c r="A255" s="270" t="s">
        <v>495</v>
      </c>
      <c r="B255" s="287"/>
      <c r="C255" s="288"/>
      <c r="D255" s="270"/>
      <c r="E255" s="270"/>
      <c r="F255" s="270" t="s">
        <v>715</v>
      </c>
      <c r="G255" s="288" t="s">
        <v>716</v>
      </c>
      <c r="H255" s="288" t="s">
        <v>716</v>
      </c>
      <c r="I255" s="270" t="s">
        <v>717</v>
      </c>
      <c r="J255" s="220"/>
      <c r="K255" s="220"/>
      <c r="L255" s="270"/>
      <c r="M255" s="288"/>
      <c r="N255" s="289">
        <v>43253</v>
      </c>
      <c r="O255" s="222"/>
      <c r="P255" s="222"/>
      <c r="Q255" s="222"/>
      <c r="R255" s="222"/>
      <c r="S255" s="222"/>
      <c r="T255" s="222"/>
      <c r="U255" s="287" t="s">
        <v>718</v>
      </c>
      <c r="V255" s="287"/>
      <c r="W255" s="287"/>
    </row>
    <row r="256" spans="1:23" s="207" customFormat="1">
      <c r="A256" s="177" t="s">
        <v>495</v>
      </c>
      <c r="B256" s="175"/>
      <c r="C256" s="176" t="s">
        <v>719</v>
      </c>
      <c r="D256" s="177">
        <v>30296</v>
      </c>
      <c r="E256" s="177">
        <v>50334</v>
      </c>
      <c r="F256" s="177" t="s">
        <v>162</v>
      </c>
      <c r="G256" s="176" t="s">
        <v>720</v>
      </c>
      <c r="H256" s="176" t="s">
        <v>161</v>
      </c>
      <c r="I256" s="177" t="s">
        <v>721</v>
      </c>
      <c r="J256" s="188" t="s">
        <v>722</v>
      </c>
      <c r="K256" s="220"/>
      <c r="L256" s="177"/>
      <c r="M256" s="176">
        <v>40492</v>
      </c>
      <c r="N256" s="179">
        <v>42522</v>
      </c>
      <c r="O256" s="182">
        <v>1166400</v>
      </c>
      <c r="P256" s="182"/>
      <c r="Q256" s="182"/>
      <c r="R256" s="182"/>
      <c r="S256" s="182"/>
      <c r="T256" s="182"/>
      <c r="U256" s="175" t="s">
        <v>710</v>
      </c>
      <c r="V256" s="175"/>
      <c r="W256" s="175"/>
    </row>
    <row r="257" spans="1:23" s="207" customFormat="1">
      <c r="A257" s="177" t="s">
        <v>495</v>
      </c>
      <c r="B257" s="175"/>
      <c r="C257" s="176" t="s">
        <v>719</v>
      </c>
      <c r="D257" s="177">
        <v>30298</v>
      </c>
      <c r="E257" s="177">
        <v>50336</v>
      </c>
      <c r="F257" s="177" t="s">
        <v>156</v>
      </c>
      <c r="G257" s="176" t="s">
        <v>723</v>
      </c>
      <c r="H257" s="176" t="s">
        <v>155</v>
      </c>
      <c r="I257" s="177" t="s">
        <v>724</v>
      </c>
      <c r="J257" s="188" t="s">
        <v>725</v>
      </c>
      <c r="K257" s="220"/>
      <c r="L257" s="177"/>
      <c r="M257" s="176" t="s">
        <v>726</v>
      </c>
      <c r="N257" s="179">
        <v>42522</v>
      </c>
      <c r="O257" s="182">
        <v>1166400</v>
      </c>
      <c r="P257" s="182"/>
      <c r="Q257" s="182"/>
      <c r="R257" s="182"/>
      <c r="S257" s="182"/>
      <c r="T257" s="182"/>
      <c r="U257" s="175" t="s">
        <v>710</v>
      </c>
      <c r="V257" s="175"/>
      <c r="W257" s="175"/>
    </row>
    <row r="258" spans="1:23" s="294" customFormat="1">
      <c r="A258" s="290" t="s">
        <v>495</v>
      </c>
      <c r="B258" s="191"/>
      <c r="C258" s="291" t="s">
        <v>700</v>
      </c>
      <c r="D258" s="290">
        <v>30495</v>
      </c>
      <c r="E258" s="290">
        <v>50607</v>
      </c>
      <c r="F258" s="290" t="s">
        <v>727</v>
      </c>
      <c r="G258" s="291" t="s">
        <v>728</v>
      </c>
      <c r="H258" s="291" t="s">
        <v>159</v>
      </c>
      <c r="I258" s="290" t="s">
        <v>729</v>
      </c>
      <c r="J258" s="292" t="s">
        <v>730</v>
      </c>
      <c r="K258" s="220"/>
      <c r="L258" s="290"/>
      <c r="M258" s="291" t="s">
        <v>731</v>
      </c>
      <c r="N258" s="293">
        <v>41426</v>
      </c>
      <c r="O258" s="190">
        <v>51877771</v>
      </c>
      <c r="P258" s="190"/>
      <c r="Q258" s="190"/>
      <c r="R258" s="190"/>
      <c r="S258" s="190"/>
      <c r="T258" s="190"/>
      <c r="U258" s="191" t="s">
        <v>1389</v>
      </c>
      <c r="V258" s="191"/>
      <c r="W258" s="191"/>
    </row>
    <row r="259" spans="1:23" s="294" customFormat="1">
      <c r="A259" s="290" t="s">
        <v>495</v>
      </c>
      <c r="B259" s="191"/>
      <c r="C259" s="291" t="s">
        <v>700</v>
      </c>
      <c r="D259" s="290">
        <v>30495</v>
      </c>
      <c r="E259" s="290">
        <v>50615</v>
      </c>
      <c r="F259" s="290" t="s">
        <v>727</v>
      </c>
      <c r="G259" s="291" t="s">
        <v>728</v>
      </c>
      <c r="H259" s="291" t="s">
        <v>732</v>
      </c>
      <c r="I259" s="290" t="s">
        <v>729</v>
      </c>
      <c r="J259" s="292"/>
      <c r="K259" s="220"/>
      <c r="L259" s="290"/>
      <c r="M259" s="291"/>
      <c r="N259" s="293"/>
      <c r="O259" s="190"/>
      <c r="P259" s="190"/>
      <c r="Q259" s="190"/>
      <c r="R259" s="190"/>
      <c r="S259" s="190"/>
      <c r="T259" s="190"/>
      <c r="U259" s="191" t="s">
        <v>1390</v>
      </c>
      <c r="V259" s="191"/>
      <c r="W259" s="191"/>
    </row>
    <row r="260" spans="1:23" s="207" customFormat="1">
      <c r="A260" s="270" t="s">
        <v>495</v>
      </c>
      <c r="B260" s="287"/>
      <c r="C260" s="288"/>
      <c r="D260" s="270">
        <v>451</v>
      </c>
      <c r="E260" s="270">
        <v>10583</v>
      </c>
      <c r="F260" s="270" t="s">
        <v>733</v>
      </c>
      <c r="G260" s="288" t="s">
        <v>734</v>
      </c>
      <c r="H260" s="288" t="s">
        <v>735</v>
      </c>
      <c r="I260" s="270" t="s">
        <v>736</v>
      </c>
      <c r="J260" s="220" t="s">
        <v>737</v>
      </c>
      <c r="K260" s="220"/>
      <c r="L260" s="270"/>
      <c r="M260" s="288" t="s">
        <v>738</v>
      </c>
      <c r="N260" s="289">
        <v>41426</v>
      </c>
      <c r="O260" s="222">
        <v>12705537</v>
      </c>
      <c r="P260" s="222"/>
      <c r="Q260" s="222"/>
      <c r="R260" s="222"/>
      <c r="S260" s="222"/>
      <c r="T260" s="222"/>
      <c r="U260" s="287" t="s">
        <v>739</v>
      </c>
      <c r="V260" s="287"/>
      <c r="W260" s="287"/>
    </row>
    <row r="261" spans="1:23" s="207" customFormat="1">
      <c r="A261" s="177" t="s">
        <v>495</v>
      </c>
      <c r="B261" s="175"/>
      <c r="C261" s="176"/>
      <c r="D261" s="177">
        <v>30471</v>
      </c>
      <c r="E261" s="177">
        <v>50567</v>
      </c>
      <c r="F261" s="177" t="s">
        <v>152</v>
      </c>
      <c r="G261" s="176" t="s">
        <v>154</v>
      </c>
      <c r="H261" s="176" t="s">
        <v>151</v>
      </c>
      <c r="I261" s="177" t="s">
        <v>740</v>
      </c>
      <c r="J261" s="188" t="s">
        <v>741</v>
      </c>
      <c r="K261" s="188"/>
      <c r="L261" s="176" t="s">
        <v>742</v>
      </c>
      <c r="M261" s="176" t="s">
        <v>743</v>
      </c>
      <c r="N261" s="179">
        <v>41426</v>
      </c>
      <c r="O261" s="182">
        <v>16548317</v>
      </c>
      <c r="P261" s="182"/>
      <c r="Q261" s="182"/>
      <c r="R261" s="182"/>
      <c r="S261" s="182"/>
      <c r="T261" s="182">
        <v>49364.11</v>
      </c>
      <c r="U261" s="175" t="s">
        <v>744</v>
      </c>
      <c r="V261" s="175"/>
      <c r="W261" s="175"/>
    </row>
    <row r="262" spans="1:23" s="207" customFormat="1">
      <c r="A262" s="177" t="s">
        <v>495</v>
      </c>
      <c r="B262" s="175"/>
      <c r="C262" s="176"/>
      <c r="D262" s="177">
        <v>478</v>
      </c>
      <c r="E262" s="177">
        <v>10615</v>
      </c>
      <c r="F262" s="177" t="s">
        <v>148</v>
      </c>
      <c r="G262" s="176" t="s">
        <v>745</v>
      </c>
      <c r="H262" s="176" t="s">
        <v>746</v>
      </c>
      <c r="I262" s="177" t="s">
        <v>747</v>
      </c>
      <c r="J262" s="188" t="s">
        <v>748</v>
      </c>
      <c r="K262" s="220" t="s">
        <v>748</v>
      </c>
      <c r="L262" s="188" t="s">
        <v>748</v>
      </c>
      <c r="M262" s="188" t="s">
        <v>748</v>
      </c>
      <c r="N262" s="179">
        <v>41426</v>
      </c>
      <c r="O262" s="182">
        <v>1221505</v>
      </c>
      <c r="P262" s="182"/>
      <c r="Q262" s="182"/>
      <c r="R262" s="182"/>
      <c r="S262" s="182"/>
      <c r="T262" s="182"/>
      <c r="U262" s="175" t="s">
        <v>710</v>
      </c>
      <c r="V262" s="175"/>
      <c r="W262" s="175"/>
    </row>
    <row r="263" spans="1:23" s="207" customFormat="1">
      <c r="A263" s="177" t="s">
        <v>495</v>
      </c>
      <c r="B263" s="175"/>
      <c r="C263" s="176"/>
      <c r="D263" s="177">
        <v>512</v>
      </c>
      <c r="E263" s="177">
        <v>10657</v>
      </c>
      <c r="F263" s="177" t="s">
        <v>148</v>
      </c>
      <c r="G263" s="176" t="s">
        <v>749</v>
      </c>
      <c r="H263" s="176" t="s">
        <v>750</v>
      </c>
      <c r="I263" s="177" t="s">
        <v>747</v>
      </c>
      <c r="J263" s="188" t="s">
        <v>751</v>
      </c>
      <c r="K263" s="220"/>
      <c r="L263" s="177"/>
      <c r="M263" s="176" t="s">
        <v>752</v>
      </c>
      <c r="N263" s="179">
        <v>43252</v>
      </c>
      <c r="O263" s="182">
        <v>8174689</v>
      </c>
      <c r="P263" s="182"/>
      <c r="Q263" s="182"/>
      <c r="R263" s="182"/>
      <c r="S263" s="182"/>
      <c r="T263" s="182"/>
      <c r="U263" s="175" t="s">
        <v>710</v>
      </c>
      <c r="V263" s="175"/>
      <c r="W263" s="175"/>
    </row>
    <row r="264" spans="1:23" s="207" customFormat="1">
      <c r="A264" s="177" t="s">
        <v>495</v>
      </c>
      <c r="B264" s="175"/>
      <c r="C264" s="176"/>
      <c r="D264" s="177">
        <v>30472</v>
      </c>
      <c r="E264" s="177">
        <v>50568</v>
      </c>
      <c r="F264" s="177" t="s">
        <v>145</v>
      </c>
      <c r="G264" s="176" t="s">
        <v>146</v>
      </c>
      <c r="H264" s="176" t="s">
        <v>144</v>
      </c>
      <c r="I264" s="177" t="s">
        <v>753</v>
      </c>
      <c r="J264" s="188" t="s">
        <v>754</v>
      </c>
      <c r="K264" s="188"/>
      <c r="L264" s="177"/>
      <c r="M264" s="176"/>
      <c r="N264" s="179">
        <v>41426</v>
      </c>
      <c r="O264" s="182">
        <v>7519658</v>
      </c>
      <c r="P264" s="182"/>
      <c r="Q264" s="182"/>
      <c r="R264" s="182"/>
      <c r="S264" s="182"/>
      <c r="T264" s="182">
        <v>0</v>
      </c>
      <c r="U264" s="175" t="s">
        <v>755</v>
      </c>
      <c r="V264" s="175"/>
      <c r="W264" s="175"/>
    </row>
    <row r="265" spans="1:23" s="207" customFormat="1">
      <c r="A265" s="177" t="s">
        <v>495</v>
      </c>
      <c r="B265" s="175"/>
      <c r="C265" s="176"/>
      <c r="D265" s="177">
        <v>30473</v>
      </c>
      <c r="E265" s="177">
        <v>50569</v>
      </c>
      <c r="F265" s="177" t="s">
        <v>139</v>
      </c>
      <c r="G265" s="176" t="s">
        <v>756</v>
      </c>
      <c r="H265" s="176" t="s">
        <v>141</v>
      </c>
      <c r="I265" s="177" t="s">
        <v>757</v>
      </c>
      <c r="J265" s="188" t="s">
        <v>748</v>
      </c>
      <c r="K265" s="188" t="s">
        <v>748</v>
      </c>
      <c r="L265" s="188" t="s">
        <v>748</v>
      </c>
      <c r="M265" s="188" t="s">
        <v>748</v>
      </c>
      <c r="N265" s="179">
        <v>41426</v>
      </c>
      <c r="O265" s="182">
        <v>1829026</v>
      </c>
      <c r="P265" s="182"/>
      <c r="Q265" s="182"/>
      <c r="R265" s="182"/>
      <c r="S265" s="182"/>
      <c r="T265" s="182">
        <v>0</v>
      </c>
      <c r="U265" s="175" t="s">
        <v>744</v>
      </c>
      <c r="V265" s="175"/>
      <c r="W265" s="175"/>
    </row>
    <row r="266" spans="1:23" s="207" customFormat="1">
      <c r="A266" s="177" t="s">
        <v>495</v>
      </c>
      <c r="B266" s="175"/>
      <c r="C266" s="176"/>
      <c r="D266" s="177">
        <v>30474</v>
      </c>
      <c r="E266" s="177">
        <v>50570</v>
      </c>
      <c r="F266" s="177" t="s">
        <v>139</v>
      </c>
      <c r="G266" s="176" t="s">
        <v>758</v>
      </c>
      <c r="H266" s="176" t="s">
        <v>140</v>
      </c>
      <c r="I266" s="177" t="s">
        <v>757</v>
      </c>
      <c r="J266" s="188" t="s">
        <v>748</v>
      </c>
      <c r="K266" s="188" t="s">
        <v>748</v>
      </c>
      <c r="L266" s="188" t="s">
        <v>748</v>
      </c>
      <c r="M266" s="188" t="s">
        <v>748</v>
      </c>
      <c r="N266" s="179">
        <v>41426</v>
      </c>
      <c r="O266" s="182">
        <v>5653353</v>
      </c>
      <c r="P266" s="182"/>
      <c r="Q266" s="182"/>
      <c r="R266" s="182"/>
      <c r="S266" s="182"/>
      <c r="T266" s="182">
        <v>0</v>
      </c>
      <c r="U266" s="175" t="s">
        <v>744</v>
      </c>
      <c r="V266" s="175"/>
      <c r="W266" s="175"/>
    </row>
    <row r="267" spans="1:23" s="207" customFormat="1">
      <c r="A267" s="177" t="s">
        <v>495</v>
      </c>
      <c r="B267" s="175"/>
      <c r="C267" s="176"/>
      <c r="D267" s="177">
        <v>30475</v>
      </c>
      <c r="E267" s="177">
        <v>50571</v>
      </c>
      <c r="F267" s="177" t="s">
        <v>139</v>
      </c>
      <c r="G267" s="176" t="s">
        <v>759</v>
      </c>
      <c r="H267" s="176" t="s">
        <v>138</v>
      </c>
      <c r="I267" s="177" t="s">
        <v>757</v>
      </c>
      <c r="J267" s="188" t="s">
        <v>760</v>
      </c>
      <c r="K267" s="188"/>
      <c r="L267" s="177"/>
      <c r="M267" s="176" t="s">
        <v>761</v>
      </c>
      <c r="N267" s="179">
        <v>41426</v>
      </c>
      <c r="O267" s="182">
        <v>9145130</v>
      </c>
      <c r="P267" s="182"/>
      <c r="Q267" s="182"/>
      <c r="R267" s="182"/>
      <c r="S267" s="182"/>
      <c r="T267" s="182">
        <v>3741684.51</v>
      </c>
      <c r="U267" s="175" t="s">
        <v>744</v>
      </c>
      <c r="V267" s="175"/>
      <c r="W267" s="175"/>
    </row>
    <row r="268" spans="1:23" s="207" customFormat="1">
      <c r="A268" s="177" t="s">
        <v>594</v>
      </c>
      <c r="B268" s="175"/>
      <c r="C268" s="176"/>
      <c r="D268" s="177">
        <v>879</v>
      </c>
      <c r="E268" s="177">
        <v>11158</v>
      </c>
      <c r="F268" s="177" t="s">
        <v>404</v>
      </c>
      <c r="G268" s="176" t="s">
        <v>405</v>
      </c>
      <c r="H268" s="176" t="s">
        <v>403</v>
      </c>
      <c r="I268" s="177" t="s">
        <v>762</v>
      </c>
      <c r="J268" s="188" t="s">
        <v>763</v>
      </c>
      <c r="K268" s="188"/>
      <c r="L268" s="177"/>
      <c r="M268" s="176">
        <v>32955</v>
      </c>
      <c r="N268" s="179">
        <v>41791</v>
      </c>
      <c r="O268" s="182">
        <v>10241314</v>
      </c>
      <c r="P268" s="182"/>
      <c r="Q268" s="182"/>
      <c r="R268" s="182"/>
      <c r="S268" s="182"/>
      <c r="T268" s="182">
        <v>0</v>
      </c>
      <c r="U268" s="175" t="s">
        <v>764</v>
      </c>
      <c r="V268" s="175"/>
      <c r="W268" s="175"/>
    </row>
    <row r="269" spans="1:23" s="144" customFormat="1">
      <c r="A269" s="275" t="s">
        <v>495</v>
      </c>
      <c r="B269" s="276"/>
      <c r="C269" s="277"/>
      <c r="D269" s="275">
        <v>479</v>
      </c>
      <c r="E269" s="275">
        <v>10616</v>
      </c>
      <c r="F269" s="275" t="s">
        <v>421</v>
      </c>
      <c r="G269" s="277" t="s">
        <v>765</v>
      </c>
      <c r="H269" s="276" t="s">
        <v>766</v>
      </c>
      <c r="I269" s="275" t="s">
        <v>767</v>
      </c>
      <c r="J269" s="278"/>
      <c r="K269" s="278"/>
      <c r="L269" s="275"/>
      <c r="M269" s="277"/>
      <c r="N269" s="279">
        <v>42522</v>
      </c>
      <c r="O269" s="280"/>
      <c r="P269" s="276"/>
      <c r="Q269" s="276"/>
      <c r="R269" s="276"/>
      <c r="S269" s="276"/>
      <c r="T269" s="280"/>
      <c r="U269" s="276" t="s">
        <v>768</v>
      </c>
      <c r="V269" s="143"/>
      <c r="W269" s="276"/>
    </row>
    <row r="270" spans="1:23" s="144" customFormat="1">
      <c r="A270" s="295" t="s">
        <v>495</v>
      </c>
      <c r="B270" s="296"/>
      <c r="C270" s="297" t="s">
        <v>769</v>
      </c>
      <c r="D270" s="295">
        <v>1083</v>
      </c>
      <c r="E270" s="295">
        <v>11423</v>
      </c>
      <c r="F270" s="295" t="s">
        <v>421</v>
      </c>
      <c r="G270" s="297" t="s">
        <v>770</v>
      </c>
      <c r="H270" s="296" t="s">
        <v>771</v>
      </c>
      <c r="I270" s="295"/>
      <c r="J270" s="236"/>
      <c r="K270" s="236"/>
      <c r="L270" s="295"/>
      <c r="M270" s="297"/>
      <c r="N270" s="298">
        <v>43617</v>
      </c>
      <c r="O270" s="299">
        <v>24880495</v>
      </c>
      <c r="P270" s="296"/>
      <c r="Q270" s="296"/>
      <c r="R270" s="296"/>
      <c r="S270" s="296"/>
      <c r="T270" s="299"/>
      <c r="U270" s="296"/>
      <c r="V270" s="287"/>
      <c r="W270" s="296"/>
    </row>
    <row r="271" spans="1:23" s="144" customFormat="1">
      <c r="A271" s="275" t="s">
        <v>510</v>
      </c>
      <c r="B271" s="276"/>
      <c r="C271" s="277"/>
      <c r="D271" s="275">
        <v>30381</v>
      </c>
      <c r="E271" s="275">
        <v>50461</v>
      </c>
      <c r="F271" s="275" t="s">
        <v>421</v>
      </c>
      <c r="G271" s="277" t="s">
        <v>772</v>
      </c>
      <c r="H271" s="276" t="s">
        <v>773</v>
      </c>
      <c r="I271" s="275"/>
      <c r="J271" s="278"/>
      <c r="K271" s="278"/>
      <c r="L271" s="275"/>
      <c r="M271" s="277"/>
      <c r="N271" s="279">
        <v>41759</v>
      </c>
      <c r="O271" s="280">
        <v>399000</v>
      </c>
      <c r="P271" s="276"/>
      <c r="Q271" s="276"/>
      <c r="R271" s="276"/>
      <c r="S271" s="276"/>
      <c r="T271" s="280"/>
      <c r="U271" s="276" t="s">
        <v>774</v>
      </c>
      <c r="V271" s="143"/>
      <c r="W271" s="276"/>
    </row>
    <row r="272" spans="1:23" s="144" customFormat="1">
      <c r="A272" s="295" t="s">
        <v>495</v>
      </c>
      <c r="B272" s="296"/>
      <c r="C272" s="297"/>
      <c r="D272" s="295">
        <v>30559</v>
      </c>
      <c r="E272" s="295">
        <v>50697</v>
      </c>
      <c r="F272" s="295" t="s">
        <v>421</v>
      </c>
      <c r="G272" s="297" t="s">
        <v>775</v>
      </c>
      <c r="H272" s="296" t="s">
        <v>776</v>
      </c>
      <c r="I272" s="295" t="s">
        <v>777</v>
      </c>
      <c r="J272" s="236"/>
      <c r="K272" s="236"/>
      <c r="L272" s="295"/>
      <c r="M272" s="297"/>
      <c r="N272" s="298">
        <v>43617</v>
      </c>
      <c r="O272" s="299">
        <v>6651694</v>
      </c>
      <c r="P272" s="296"/>
      <c r="Q272" s="296"/>
      <c r="R272" s="296"/>
      <c r="S272" s="296"/>
      <c r="T272" s="299"/>
      <c r="U272" s="296" t="s">
        <v>778</v>
      </c>
      <c r="V272" s="287"/>
      <c r="W272" s="296"/>
    </row>
    <row r="273" spans="1:23" s="144" customFormat="1">
      <c r="A273" s="295" t="s">
        <v>495</v>
      </c>
      <c r="B273" s="296"/>
      <c r="C273" s="297"/>
      <c r="D273" s="295">
        <v>30573</v>
      </c>
      <c r="E273" s="295">
        <v>50718</v>
      </c>
      <c r="F273" s="295" t="s">
        <v>421</v>
      </c>
      <c r="G273" s="297" t="s">
        <v>779</v>
      </c>
      <c r="H273" s="296" t="s">
        <v>780</v>
      </c>
      <c r="I273" s="295" t="s">
        <v>781</v>
      </c>
      <c r="J273" s="236"/>
      <c r="K273" s="236"/>
      <c r="L273" s="295"/>
      <c r="M273" s="297"/>
      <c r="N273" s="298">
        <v>43617</v>
      </c>
      <c r="O273" s="299">
        <v>6695986</v>
      </c>
      <c r="P273" s="296"/>
      <c r="Q273" s="296"/>
      <c r="R273" s="296"/>
      <c r="S273" s="296"/>
      <c r="T273" s="299"/>
      <c r="U273" s="296" t="s">
        <v>778</v>
      </c>
      <c r="V273" s="287"/>
      <c r="W273" s="296"/>
    </row>
    <row r="274" spans="1:23" s="144" customFormat="1">
      <c r="A274" s="295" t="s">
        <v>495</v>
      </c>
      <c r="B274" s="296"/>
      <c r="C274" s="297"/>
      <c r="D274" s="295">
        <v>30574</v>
      </c>
      <c r="E274" s="295">
        <v>50719</v>
      </c>
      <c r="F274" s="295" t="s">
        <v>421</v>
      </c>
      <c r="G274" s="297" t="s">
        <v>782</v>
      </c>
      <c r="H274" s="296" t="s">
        <v>783</v>
      </c>
      <c r="I274" s="295"/>
      <c r="J274" s="236"/>
      <c r="K274" s="236"/>
      <c r="L274" s="295"/>
      <c r="M274" s="297"/>
      <c r="N274" s="298">
        <v>43617</v>
      </c>
      <c r="O274" s="299">
        <v>2819806</v>
      </c>
      <c r="P274" s="296"/>
      <c r="Q274" s="296"/>
      <c r="R274" s="296"/>
      <c r="S274" s="296"/>
      <c r="T274" s="299"/>
      <c r="U274" s="296" t="s">
        <v>778</v>
      </c>
      <c r="V274" s="287"/>
      <c r="W274" s="296"/>
    </row>
    <row r="275" spans="1:23" s="144" customFormat="1">
      <c r="A275" s="295" t="s">
        <v>495</v>
      </c>
      <c r="B275" s="296"/>
      <c r="C275" s="297"/>
      <c r="D275" s="295">
        <v>30575</v>
      </c>
      <c r="E275" s="295">
        <v>50720</v>
      </c>
      <c r="F275" s="295" t="s">
        <v>421</v>
      </c>
      <c r="G275" s="297" t="s">
        <v>784</v>
      </c>
      <c r="H275" s="296" t="s">
        <v>785</v>
      </c>
      <c r="I275" s="295"/>
      <c r="J275" s="236"/>
      <c r="K275" s="236"/>
      <c r="L275" s="295"/>
      <c r="M275" s="297"/>
      <c r="N275" s="298">
        <v>42887</v>
      </c>
      <c r="O275" s="299">
        <v>8851677</v>
      </c>
      <c r="P275" s="296"/>
      <c r="Q275" s="296"/>
      <c r="R275" s="296"/>
      <c r="S275" s="296"/>
      <c r="T275" s="299"/>
      <c r="U275" s="296" t="s">
        <v>778</v>
      </c>
      <c r="V275" s="287"/>
      <c r="W275" s="296"/>
    </row>
    <row r="276" spans="1:23" s="144" customFormat="1">
      <c r="A276" s="295" t="s">
        <v>495</v>
      </c>
      <c r="B276" s="296"/>
      <c r="C276" s="297"/>
      <c r="D276" s="295">
        <v>30576</v>
      </c>
      <c r="E276" s="295">
        <v>50721</v>
      </c>
      <c r="F276" s="295" t="s">
        <v>421</v>
      </c>
      <c r="G276" s="297" t="s">
        <v>786</v>
      </c>
      <c r="H276" s="296" t="s">
        <v>787</v>
      </c>
      <c r="I276" s="295"/>
      <c r="J276" s="236"/>
      <c r="K276" s="236"/>
      <c r="L276" s="295"/>
      <c r="M276" s="297"/>
      <c r="N276" s="298">
        <v>42887</v>
      </c>
      <c r="O276" s="299">
        <v>15248925</v>
      </c>
      <c r="P276" s="296"/>
      <c r="Q276" s="296"/>
      <c r="R276" s="296"/>
      <c r="S276" s="296"/>
      <c r="T276" s="299"/>
      <c r="U276" s="296" t="s">
        <v>778</v>
      </c>
      <c r="V276" s="287"/>
      <c r="W276" s="296"/>
    </row>
    <row r="277" spans="1:23" s="144" customFormat="1">
      <c r="A277" s="295" t="s">
        <v>495</v>
      </c>
      <c r="B277" s="296"/>
      <c r="C277" s="297"/>
      <c r="D277" s="295">
        <v>30598</v>
      </c>
      <c r="E277" s="295">
        <v>50759</v>
      </c>
      <c r="F277" s="295" t="s">
        <v>421</v>
      </c>
      <c r="G277" s="297" t="s">
        <v>788</v>
      </c>
      <c r="H277" s="296" t="s">
        <v>789</v>
      </c>
      <c r="I277" s="295"/>
      <c r="J277" s="236"/>
      <c r="K277" s="236"/>
      <c r="L277" s="295"/>
      <c r="M277" s="297"/>
      <c r="N277" s="298">
        <v>42887</v>
      </c>
      <c r="O277" s="299">
        <v>2358802</v>
      </c>
      <c r="P277" s="296"/>
      <c r="Q277" s="296"/>
      <c r="R277" s="296"/>
      <c r="S277" s="296"/>
      <c r="T277" s="299"/>
      <c r="U277" s="296" t="s">
        <v>778</v>
      </c>
      <c r="V277" s="287"/>
      <c r="W277" s="296"/>
    </row>
    <row r="278" spans="1:23" s="294" customFormat="1">
      <c r="A278" s="300" t="s">
        <v>594</v>
      </c>
      <c r="B278" s="301"/>
      <c r="C278" s="302" t="s">
        <v>656</v>
      </c>
      <c r="D278" s="300">
        <v>30619</v>
      </c>
      <c r="E278" s="300">
        <v>50802</v>
      </c>
      <c r="F278" s="300" t="s">
        <v>421</v>
      </c>
      <c r="G278" s="302" t="s">
        <v>790</v>
      </c>
      <c r="H278" s="301" t="s">
        <v>791</v>
      </c>
      <c r="I278" s="300" t="s">
        <v>792</v>
      </c>
      <c r="J278" s="303" t="s">
        <v>793</v>
      </c>
      <c r="K278" s="236"/>
      <c r="L278" s="300"/>
      <c r="M278" s="302" t="s">
        <v>794</v>
      </c>
      <c r="N278" s="304">
        <v>42735</v>
      </c>
      <c r="O278" s="305">
        <v>11652107</v>
      </c>
      <c r="P278" s="301"/>
      <c r="Q278" s="301"/>
      <c r="R278" s="301"/>
      <c r="S278" s="301"/>
      <c r="T278" s="305"/>
      <c r="U278" s="301"/>
      <c r="V278" s="191"/>
      <c r="W278" s="301"/>
    </row>
    <row r="279" spans="1:23" s="294" customFormat="1">
      <c r="A279" s="300" t="s">
        <v>510</v>
      </c>
      <c r="B279" s="301"/>
      <c r="C279" s="302" t="s">
        <v>656</v>
      </c>
      <c r="D279" s="300">
        <v>30619</v>
      </c>
      <c r="E279" s="300">
        <v>50802</v>
      </c>
      <c r="F279" s="300" t="s">
        <v>421</v>
      </c>
      <c r="G279" s="302" t="s">
        <v>790</v>
      </c>
      <c r="H279" s="301" t="s">
        <v>791</v>
      </c>
      <c r="I279" s="300" t="s">
        <v>792</v>
      </c>
      <c r="J279" s="303" t="s">
        <v>795</v>
      </c>
      <c r="K279" s="236"/>
      <c r="L279" s="300"/>
      <c r="M279" s="302" t="s">
        <v>796</v>
      </c>
      <c r="N279" s="304">
        <v>42735</v>
      </c>
      <c r="O279" s="306" t="s">
        <v>421</v>
      </c>
      <c r="P279" s="301"/>
      <c r="Q279" s="301"/>
      <c r="R279" s="301"/>
      <c r="S279" s="301"/>
      <c r="T279" s="305"/>
      <c r="U279" s="301"/>
      <c r="V279" s="191"/>
      <c r="W279" s="301"/>
    </row>
    <row r="280" spans="1:23" s="144" customFormat="1">
      <c r="A280" s="237" t="s">
        <v>495</v>
      </c>
      <c r="B280" s="229"/>
      <c r="C280" s="238"/>
      <c r="D280" s="237">
        <v>30731</v>
      </c>
      <c r="E280" s="237">
        <v>50990</v>
      </c>
      <c r="F280" s="237" t="s">
        <v>135</v>
      </c>
      <c r="G280" s="238" t="s">
        <v>137</v>
      </c>
      <c r="H280" s="229" t="s">
        <v>134</v>
      </c>
      <c r="I280" s="237" t="s">
        <v>797</v>
      </c>
      <c r="J280" s="235"/>
      <c r="K280" s="235"/>
      <c r="L280" s="237"/>
      <c r="M280" s="238"/>
      <c r="N280" s="240">
        <v>42337</v>
      </c>
      <c r="O280" s="227">
        <v>4715419</v>
      </c>
      <c r="P280" s="229"/>
      <c r="Q280" s="229"/>
      <c r="R280" s="229"/>
      <c r="S280" s="229"/>
      <c r="T280" s="227"/>
      <c r="U280" s="229" t="s">
        <v>798</v>
      </c>
      <c r="V280" s="175"/>
      <c r="W280" s="229"/>
    </row>
    <row r="281" spans="1:23" s="144" customFormat="1">
      <c r="A281" s="237" t="s">
        <v>594</v>
      </c>
      <c r="B281" s="229"/>
      <c r="C281" s="238"/>
      <c r="D281" s="237">
        <v>30746</v>
      </c>
      <c r="E281" s="237">
        <v>51013</v>
      </c>
      <c r="F281" s="237" t="s">
        <v>799</v>
      </c>
      <c r="G281" s="238" t="s">
        <v>800</v>
      </c>
      <c r="H281" s="229" t="s">
        <v>801</v>
      </c>
      <c r="I281" s="237" t="s">
        <v>802</v>
      </c>
      <c r="J281" s="235" t="s">
        <v>803</v>
      </c>
      <c r="K281" s="235"/>
      <c r="L281" s="237"/>
      <c r="M281" s="238" t="s">
        <v>804</v>
      </c>
      <c r="N281" s="240">
        <v>42156</v>
      </c>
      <c r="O281" s="227">
        <v>15277233</v>
      </c>
      <c r="P281" s="229"/>
      <c r="Q281" s="229"/>
      <c r="R281" s="229"/>
      <c r="S281" s="229"/>
      <c r="T281" s="227">
        <v>13254470.189999999</v>
      </c>
      <c r="U281" s="229"/>
      <c r="V281" s="175"/>
      <c r="W281" s="229"/>
    </row>
    <row r="282" spans="1:23" s="144" customFormat="1">
      <c r="A282" s="237" t="s">
        <v>510</v>
      </c>
      <c r="B282" s="229"/>
      <c r="C282" s="238"/>
      <c r="D282" s="237">
        <v>30746</v>
      </c>
      <c r="E282" s="237">
        <v>51013</v>
      </c>
      <c r="F282" s="237" t="s">
        <v>799</v>
      </c>
      <c r="G282" s="238" t="s">
        <v>800</v>
      </c>
      <c r="H282" s="229" t="s">
        <v>801</v>
      </c>
      <c r="I282" s="237" t="s">
        <v>802</v>
      </c>
      <c r="J282" s="235" t="s">
        <v>805</v>
      </c>
      <c r="K282" s="235"/>
      <c r="L282" s="237"/>
      <c r="M282" s="238"/>
      <c r="N282" s="240">
        <v>42156</v>
      </c>
      <c r="O282" s="227"/>
      <c r="P282" s="229"/>
      <c r="Q282" s="229"/>
      <c r="R282" s="229"/>
      <c r="S282" s="229"/>
      <c r="T282" s="227">
        <v>1725646.85</v>
      </c>
      <c r="U282" s="229"/>
      <c r="V282" s="175"/>
      <c r="W282" s="229"/>
    </row>
    <row r="283" spans="1:23" s="144" customFormat="1">
      <c r="A283" s="295" t="s">
        <v>495</v>
      </c>
      <c r="B283" s="296"/>
      <c r="C283" s="297" t="s">
        <v>806</v>
      </c>
      <c r="D283" s="295">
        <v>30761</v>
      </c>
      <c r="E283" s="295">
        <v>51033</v>
      </c>
      <c r="F283" s="295" t="s">
        <v>421</v>
      </c>
      <c r="G283" s="297" t="s">
        <v>807</v>
      </c>
      <c r="H283" s="296" t="s">
        <v>808</v>
      </c>
      <c r="I283" s="295"/>
      <c r="J283" s="236"/>
      <c r="K283" s="236"/>
      <c r="L283" s="295"/>
      <c r="M283" s="297"/>
      <c r="N283" s="298">
        <v>43983</v>
      </c>
      <c r="O283" s="299">
        <v>6566217</v>
      </c>
      <c r="P283" s="296"/>
      <c r="Q283" s="296"/>
      <c r="R283" s="296"/>
      <c r="S283" s="296"/>
      <c r="T283" s="299"/>
      <c r="U283" s="296" t="s">
        <v>778</v>
      </c>
      <c r="V283" s="287"/>
      <c r="W283" s="296"/>
    </row>
    <row r="284" spans="1:23" s="144" customFormat="1">
      <c r="A284" s="295" t="s">
        <v>495</v>
      </c>
      <c r="B284" s="296"/>
      <c r="C284" s="297" t="s">
        <v>656</v>
      </c>
      <c r="D284" s="295">
        <v>30769</v>
      </c>
      <c r="E284" s="295">
        <v>51045</v>
      </c>
      <c r="F284" s="295" t="s">
        <v>131</v>
      </c>
      <c r="G284" s="297" t="s">
        <v>133</v>
      </c>
      <c r="H284" s="296" t="s">
        <v>132</v>
      </c>
      <c r="I284" s="295" t="s">
        <v>809</v>
      </c>
      <c r="J284" s="236" t="s">
        <v>810</v>
      </c>
      <c r="K284" s="236"/>
      <c r="L284" s="295"/>
      <c r="M284" s="297"/>
      <c r="N284" s="298">
        <v>42156</v>
      </c>
      <c r="O284" s="299">
        <v>2248743</v>
      </c>
      <c r="P284" s="296"/>
      <c r="Q284" s="296"/>
      <c r="R284" s="296"/>
      <c r="S284" s="296"/>
      <c r="T284" s="299"/>
      <c r="U284" s="296"/>
      <c r="V284" s="287"/>
      <c r="W284" s="296"/>
    </row>
    <row r="285" spans="1:23" s="144" customFormat="1">
      <c r="A285" s="295" t="s">
        <v>495</v>
      </c>
      <c r="B285" s="296"/>
      <c r="C285" s="297" t="s">
        <v>656</v>
      </c>
      <c r="D285" s="295">
        <v>30769</v>
      </c>
      <c r="E285" s="295">
        <v>51046</v>
      </c>
      <c r="F285" s="295" t="s">
        <v>131</v>
      </c>
      <c r="G285" s="297" t="s">
        <v>133</v>
      </c>
      <c r="H285" s="296" t="s">
        <v>130</v>
      </c>
      <c r="I285" s="295" t="s">
        <v>809</v>
      </c>
      <c r="J285" s="236"/>
      <c r="K285" s="236"/>
      <c r="L285" s="295"/>
      <c r="M285" s="297"/>
      <c r="N285" s="298">
        <v>42156</v>
      </c>
      <c r="O285" s="299">
        <v>2548575</v>
      </c>
      <c r="P285" s="296"/>
      <c r="Q285" s="296"/>
      <c r="R285" s="296"/>
      <c r="S285" s="296"/>
      <c r="T285" s="299"/>
      <c r="U285" s="296"/>
      <c r="V285" s="287"/>
      <c r="W285" s="296"/>
    </row>
    <row r="286" spans="1:23" s="144" customFormat="1">
      <c r="A286" s="295" t="s">
        <v>495</v>
      </c>
      <c r="B286" s="296"/>
      <c r="C286" s="297"/>
      <c r="D286" s="295">
        <v>30762</v>
      </c>
      <c r="E286" s="295">
        <v>51034</v>
      </c>
      <c r="F286" s="295" t="s">
        <v>421</v>
      </c>
      <c r="G286" s="297" t="s">
        <v>811</v>
      </c>
      <c r="H286" s="296" t="s">
        <v>812</v>
      </c>
      <c r="I286" s="295" t="s">
        <v>813</v>
      </c>
      <c r="J286" s="236" t="s">
        <v>814</v>
      </c>
      <c r="K286" s="236"/>
      <c r="L286" s="295"/>
      <c r="M286" s="297"/>
      <c r="N286" s="298">
        <v>43525</v>
      </c>
      <c r="O286" s="299">
        <v>6629465</v>
      </c>
      <c r="P286" s="296"/>
      <c r="Q286" s="296"/>
      <c r="R286" s="296"/>
      <c r="S286" s="296"/>
      <c r="T286" s="299"/>
      <c r="U286" s="296" t="s">
        <v>815</v>
      </c>
      <c r="V286" s="287"/>
      <c r="W286" s="296"/>
    </row>
    <row r="287" spans="1:23" s="144" customFormat="1">
      <c r="A287" s="295" t="s">
        <v>495</v>
      </c>
      <c r="B287" s="296"/>
      <c r="C287" s="297"/>
      <c r="D287" s="295">
        <v>30762</v>
      </c>
      <c r="E287" s="295">
        <v>51035</v>
      </c>
      <c r="F287" s="295" t="s">
        <v>421</v>
      </c>
      <c r="G287" s="297" t="s">
        <v>816</v>
      </c>
      <c r="H287" s="296" t="s">
        <v>817</v>
      </c>
      <c r="I287" s="295" t="s">
        <v>813</v>
      </c>
      <c r="J287" s="236"/>
      <c r="K287" s="236"/>
      <c r="L287" s="295"/>
      <c r="M287" s="297"/>
      <c r="N287" s="298">
        <v>43525</v>
      </c>
      <c r="O287" s="299">
        <v>652658</v>
      </c>
      <c r="P287" s="296"/>
      <c r="Q287" s="296"/>
      <c r="R287" s="296"/>
      <c r="S287" s="296"/>
      <c r="T287" s="299"/>
      <c r="U287" s="296" t="s">
        <v>815</v>
      </c>
      <c r="V287" s="287"/>
      <c r="W287" s="296"/>
    </row>
  </sheetData>
  <autoFilter ref="A1:AF1" xr:uid="{00000000-0009-0000-0000-000003000000}"/>
  <printOptions gridLines="1"/>
  <pageMargins left="0.75" right="0.75" top="1.67" bottom="1" header="0.5" footer="0.5"/>
  <pageSetup paperSize="17" scale="30" fitToHeight="2" orientation="landscape" r:id="rId1"/>
  <headerFooter alignWithMargins="0">
    <oddHeader>&amp;C&amp;"Arial,Bold"&amp;12SPP Formula Rate
BPU Projects</oddHeader>
    <oddFooter>&amp;L&amp;F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F5B3-422E-4DC3-904C-E099D260747A}">
  <sheetPr>
    <tabColor rgb="FF92D050"/>
    <pageSetUpPr fitToPage="1"/>
  </sheetPr>
  <dimension ref="A1:AT320"/>
  <sheetViews>
    <sheetView topLeftCell="B1" zoomScale="85" zoomScaleNormal="85" workbookViewId="0">
      <pane ySplit="15" topLeftCell="A16" activePane="bottomLeft" state="frozen"/>
      <selection pane="bottomLeft" activeCell="N320" sqref="N320"/>
    </sheetView>
  </sheetViews>
  <sheetFormatPr defaultColWidth="13.42578125" defaultRowHeight="15"/>
  <cols>
    <col min="1" max="1" width="18.140625" style="626" bestFit="1" customWidth="1"/>
    <col min="2" max="4" width="9.42578125" style="626" bestFit="1" customWidth="1"/>
    <col min="5" max="9" width="9.42578125" style="626" customWidth="1"/>
    <col min="10" max="10" width="35.140625" style="626" bestFit="1" customWidth="1"/>
    <col min="11" max="12" width="10.5703125" style="626" bestFit="1" customWidth="1"/>
    <col min="13" max="13" width="9.42578125" style="626" bestFit="1" customWidth="1"/>
    <col min="14" max="14" width="91" style="623" bestFit="1" customWidth="1"/>
    <col min="15" max="15" width="19.85546875" style="623" customWidth="1"/>
    <col min="16" max="16" width="27.140625" style="623" bestFit="1" customWidth="1"/>
    <col min="17" max="17" width="10.85546875" style="626" bestFit="1" customWidth="1"/>
    <col min="18" max="18" width="12.85546875" style="626" customWidth="1"/>
    <col min="19" max="20" width="12.140625" style="626" bestFit="1" customWidth="1"/>
    <col min="21" max="21" width="10.42578125" style="623" customWidth="1"/>
    <col min="22" max="22" width="13.85546875" style="624" bestFit="1" customWidth="1"/>
    <col min="23" max="23" width="9.42578125" style="625" bestFit="1" customWidth="1"/>
    <col min="24" max="26" width="12.42578125" style="624" bestFit="1" customWidth="1"/>
    <col min="27" max="27" width="7.140625" style="624" customWidth="1"/>
    <col min="28" max="28" width="10" style="626" customWidth="1"/>
    <col min="29" max="29" width="17.5703125" style="623" customWidth="1"/>
    <col min="30" max="30" width="9.42578125" style="623" bestFit="1" customWidth="1"/>
    <col min="31" max="31" width="9.5703125" style="623" customWidth="1"/>
    <col min="32" max="32" width="9.42578125" style="623" bestFit="1" customWidth="1"/>
    <col min="33" max="33" width="9.5703125" style="623" customWidth="1"/>
    <col min="34" max="34" width="18.5703125" style="623" customWidth="1"/>
    <col min="35" max="36" width="9.42578125" style="626" bestFit="1" customWidth="1"/>
    <col min="37" max="38" width="12.140625" style="626" bestFit="1" customWidth="1"/>
    <col min="39" max="39" width="9.42578125" style="626" customWidth="1"/>
    <col min="40" max="42" width="9.42578125" style="626" bestFit="1" customWidth="1"/>
    <col min="43" max="43" width="15" style="626" bestFit="1" customWidth="1"/>
    <col min="44" max="44" width="9.42578125" style="623" bestFit="1" customWidth="1"/>
    <col min="45" max="16384" width="13.42578125" style="626"/>
  </cols>
  <sheetData>
    <row r="1" spans="1:44" hidden="1">
      <c r="B1" s="686" t="s">
        <v>2017</v>
      </c>
      <c r="C1" s="686"/>
      <c r="D1" s="686"/>
      <c r="E1" s="686"/>
      <c r="F1" s="686"/>
      <c r="G1" s="686"/>
      <c r="H1" s="686"/>
      <c r="I1" s="686"/>
      <c r="J1" s="686"/>
      <c r="K1" s="686"/>
      <c r="L1" s="686"/>
      <c r="M1" s="686"/>
      <c r="N1" s="686"/>
      <c r="O1" s="686"/>
      <c r="P1" s="686"/>
      <c r="Q1" s="686"/>
      <c r="R1" s="686"/>
      <c r="S1" s="686"/>
      <c r="T1" s="686"/>
    </row>
    <row r="2" spans="1:44" hidden="1">
      <c r="B2" s="682" t="s">
        <v>1392</v>
      </c>
      <c r="C2" s="682"/>
      <c r="D2" s="682"/>
      <c r="E2" s="682"/>
      <c r="F2" s="682"/>
      <c r="G2" s="682"/>
      <c r="H2" s="682"/>
      <c r="I2" s="682"/>
      <c r="J2" s="682"/>
      <c r="K2" s="682"/>
      <c r="L2" s="682"/>
      <c r="M2" s="682"/>
      <c r="N2" s="683" t="s">
        <v>2018</v>
      </c>
      <c r="O2" s="683"/>
      <c r="P2" s="683"/>
      <c r="Q2" s="683"/>
      <c r="R2" s="683"/>
      <c r="S2" s="683"/>
      <c r="T2" s="683"/>
    </row>
    <row r="3" spans="1:44" hidden="1">
      <c r="B3" s="684" t="s">
        <v>2019</v>
      </c>
      <c r="C3" s="684"/>
      <c r="D3" s="684"/>
      <c r="E3" s="684"/>
      <c r="F3" s="684"/>
      <c r="G3" s="684"/>
      <c r="H3" s="684"/>
      <c r="I3" s="684"/>
      <c r="J3" s="684"/>
      <c r="K3" s="684"/>
      <c r="L3" s="684"/>
      <c r="M3" s="684"/>
      <c r="N3" s="685" t="s">
        <v>2020</v>
      </c>
      <c r="O3" s="685"/>
      <c r="P3" s="685"/>
      <c r="Q3" s="685"/>
      <c r="R3" s="685"/>
      <c r="S3" s="685"/>
      <c r="T3" s="685"/>
    </row>
    <row r="4" spans="1:44" hidden="1">
      <c r="B4" s="682" t="s">
        <v>1394</v>
      </c>
      <c r="C4" s="682"/>
      <c r="D4" s="682"/>
      <c r="E4" s="682"/>
      <c r="F4" s="682"/>
      <c r="G4" s="682"/>
      <c r="H4" s="682"/>
      <c r="I4" s="682"/>
      <c r="J4" s="682"/>
      <c r="K4" s="682"/>
      <c r="L4" s="682"/>
      <c r="M4" s="682"/>
      <c r="N4" s="683" t="s">
        <v>2021</v>
      </c>
      <c r="O4" s="683"/>
      <c r="P4" s="683"/>
      <c r="Q4" s="683"/>
      <c r="R4" s="683"/>
      <c r="S4" s="683"/>
      <c r="T4" s="683"/>
    </row>
    <row r="5" spans="1:44" hidden="1">
      <c r="B5" s="684" t="s">
        <v>2022</v>
      </c>
      <c r="C5" s="684"/>
      <c r="D5" s="684"/>
      <c r="E5" s="684"/>
      <c r="F5" s="684"/>
      <c r="G5" s="684"/>
      <c r="H5" s="684"/>
      <c r="I5" s="684"/>
      <c r="J5" s="684"/>
      <c r="K5" s="684"/>
      <c r="L5" s="684"/>
      <c r="M5" s="684"/>
      <c r="N5" s="685" t="s">
        <v>2023</v>
      </c>
      <c r="O5" s="685"/>
      <c r="P5" s="685"/>
      <c r="Q5" s="685"/>
      <c r="R5" s="685"/>
      <c r="S5" s="685"/>
      <c r="T5" s="685"/>
    </row>
    <row r="6" spans="1:44" hidden="1">
      <c r="B6" s="682" t="s">
        <v>2024</v>
      </c>
      <c r="C6" s="682"/>
      <c r="D6" s="682"/>
      <c r="E6" s="682"/>
      <c r="F6" s="682"/>
      <c r="G6" s="682"/>
      <c r="H6" s="682"/>
      <c r="I6" s="682"/>
      <c r="J6" s="682"/>
      <c r="K6" s="682"/>
      <c r="L6" s="682"/>
      <c r="M6" s="682"/>
      <c r="N6" s="683" t="s">
        <v>2025</v>
      </c>
      <c r="O6" s="683"/>
      <c r="P6" s="683"/>
      <c r="Q6" s="683"/>
      <c r="R6" s="683"/>
      <c r="S6" s="683"/>
      <c r="T6" s="683"/>
    </row>
    <row r="7" spans="1:44" hidden="1">
      <c r="B7" s="684" t="s">
        <v>2026</v>
      </c>
      <c r="C7" s="684"/>
      <c r="D7" s="684"/>
      <c r="E7" s="684"/>
      <c r="F7" s="684"/>
      <c r="G7" s="684"/>
      <c r="H7" s="684"/>
      <c r="I7" s="684"/>
      <c r="J7" s="684"/>
      <c r="K7" s="684"/>
      <c r="L7" s="684"/>
      <c r="M7" s="684"/>
      <c r="N7" s="685" t="s">
        <v>2027</v>
      </c>
      <c r="O7" s="685"/>
      <c r="P7" s="685"/>
      <c r="Q7" s="685"/>
      <c r="R7" s="685"/>
      <c r="S7" s="685"/>
      <c r="T7" s="685"/>
    </row>
    <row r="8" spans="1:44" hidden="1">
      <c r="B8" s="682" t="s">
        <v>2028</v>
      </c>
      <c r="C8" s="682"/>
      <c r="D8" s="682"/>
      <c r="E8" s="682"/>
      <c r="F8" s="682"/>
      <c r="G8" s="682"/>
      <c r="H8" s="682"/>
      <c r="I8" s="682"/>
      <c r="J8" s="682"/>
      <c r="K8" s="682"/>
      <c r="L8" s="682"/>
      <c r="M8" s="682"/>
      <c r="N8" s="683" t="s">
        <v>2029</v>
      </c>
      <c r="O8" s="683"/>
      <c r="P8" s="683"/>
      <c r="Q8" s="683"/>
      <c r="R8" s="683"/>
      <c r="S8" s="683"/>
      <c r="T8" s="683"/>
    </row>
    <row r="9" spans="1:44" hidden="1">
      <c r="B9" s="684" t="s">
        <v>2030</v>
      </c>
      <c r="C9" s="684"/>
      <c r="D9" s="684"/>
      <c r="E9" s="684"/>
      <c r="F9" s="684"/>
      <c r="G9" s="684"/>
      <c r="H9" s="684"/>
      <c r="I9" s="684"/>
      <c r="J9" s="684"/>
      <c r="K9" s="684"/>
      <c r="L9" s="684"/>
      <c r="M9" s="684"/>
      <c r="N9" s="685" t="s">
        <v>2031</v>
      </c>
      <c r="O9" s="685"/>
      <c r="P9" s="685"/>
      <c r="Q9" s="685"/>
      <c r="R9" s="685"/>
      <c r="S9" s="685"/>
      <c r="T9" s="685"/>
    </row>
    <row r="10" spans="1:44" hidden="1">
      <c r="B10" s="682" t="s">
        <v>1393</v>
      </c>
      <c r="C10" s="682"/>
      <c r="D10" s="682"/>
      <c r="E10" s="682"/>
      <c r="F10" s="682"/>
      <c r="G10" s="682"/>
      <c r="H10" s="682"/>
      <c r="I10" s="682"/>
      <c r="J10" s="682"/>
      <c r="K10" s="682"/>
      <c r="L10" s="682"/>
      <c r="M10" s="682"/>
      <c r="N10" s="683" t="s">
        <v>2032</v>
      </c>
      <c r="O10" s="683"/>
      <c r="P10" s="683"/>
      <c r="Q10" s="683"/>
      <c r="R10" s="683"/>
      <c r="S10" s="683"/>
      <c r="T10" s="683"/>
    </row>
    <row r="11" spans="1:44" hidden="1">
      <c r="B11" s="684" t="s">
        <v>2033</v>
      </c>
      <c r="C11" s="684"/>
      <c r="D11" s="684"/>
      <c r="E11" s="684"/>
      <c r="F11" s="684"/>
      <c r="G11" s="684"/>
      <c r="H11" s="684"/>
      <c r="I11" s="684"/>
      <c r="J11" s="684"/>
      <c r="K11" s="684"/>
      <c r="L11" s="684"/>
      <c r="M11" s="684"/>
      <c r="N11" s="685" t="s">
        <v>2034</v>
      </c>
      <c r="O11" s="685"/>
      <c r="P11" s="685"/>
      <c r="Q11" s="685"/>
      <c r="R11" s="685"/>
      <c r="S11" s="685"/>
      <c r="T11" s="685"/>
    </row>
    <row r="12" spans="1:44" hidden="1">
      <c r="B12" s="682" t="s">
        <v>1698</v>
      </c>
      <c r="C12" s="682"/>
      <c r="D12" s="682"/>
      <c r="E12" s="682"/>
      <c r="F12" s="682"/>
      <c r="G12" s="682"/>
      <c r="H12" s="682"/>
      <c r="I12" s="682"/>
      <c r="J12" s="682"/>
      <c r="K12" s="682"/>
      <c r="L12" s="682"/>
      <c r="M12" s="682"/>
      <c r="N12" s="683" t="s">
        <v>2035</v>
      </c>
      <c r="O12" s="683"/>
      <c r="P12" s="683"/>
      <c r="Q12" s="683"/>
      <c r="R12" s="683"/>
      <c r="S12" s="683"/>
      <c r="T12" s="683"/>
    </row>
    <row r="13" spans="1:44" hidden="1">
      <c r="B13" s="684" t="s">
        <v>2036</v>
      </c>
      <c r="C13" s="684"/>
      <c r="D13" s="684"/>
      <c r="E13" s="684"/>
      <c r="F13" s="684"/>
      <c r="G13" s="684"/>
      <c r="H13" s="684"/>
      <c r="I13" s="684"/>
      <c r="J13" s="684"/>
      <c r="K13" s="684"/>
      <c r="L13" s="684"/>
      <c r="M13" s="684"/>
      <c r="N13" s="685" t="s">
        <v>2037</v>
      </c>
      <c r="O13" s="685"/>
      <c r="P13" s="685"/>
      <c r="Q13" s="685"/>
      <c r="R13" s="685"/>
      <c r="S13" s="685"/>
      <c r="T13" s="685"/>
    </row>
    <row r="14" spans="1:44" hidden="1">
      <c r="B14" s="682" t="s">
        <v>2038</v>
      </c>
      <c r="C14" s="682"/>
      <c r="D14" s="682"/>
      <c r="E14" s="682"/>
      <c r="F14" s="682"/>
      <c r="G14" s="682"/>
      <c r="H14" s="682"/>
      <c r="I14" s="682"/>
      <c r="J14" s="682"/>
      <c r="K14" s="682"/>
      <c r="L14" s="682"/>
      <c r="M14" s="682"/>
      <c r="N14" s="683" t="s">
        <v>2039</v>
      </c>
      <c r="O14" s="683"/>
      <c r="P14" s="683"/>
      <c r="Q14" s="683"/>
      <c r="R14" s="683"/>
      <c r="S14" s="683"/>
      <c r="T14" s="683"/>
    </row>
    <row r="15" spans="1:44" s="645" customFormat="1" ht="111.75" customHeight="1">
      <c r="A15" s="367" t="s">
        <v>1395</v>
      </c>
      <c r="B15" s="367" t="s">
        <v>1397</v>
      </c>
      <c r="C15" s="367" t="s">
        <v>2040</v>
      </c>
      <c r="D15" s="367" t="s">
        <v>2041</v>
      </c>
      <c r="E15" s="367" t="s">
        <v>2970</v>
      </c>
      <c r="F15" s="396" t="s">
        <v>1714</v>
      </c>
      <c r="G15" s="396" t="s">
        <v>1715</v>
      </c>
      <c r="H15" s="396" t="s">
        <v>1716</v>
      </c>
      <c r="I15" s="343" t="s">
        <v>1718</v>
      </c>
      <c r="J15" s="343" t="s">
        <v>1721</v>
      </c>
      <c r="K15" s="396" t="s">
        <v>2971</v>
      </c>
      <c r="L15" s="642" t="s">
        <v>482</v>
      </c>
      <c r="M15" s="367" t="s">
        <v>2042</v>
      </c>
      <c r="N15" s="367" t="s">
        <v>2043</v>
      </c>
      <c r="O15" s="368" t="s">
        <v>2044</v>
      </c>
      <c r="P15" s="368" t="s">
        <v>2045</v>
      </c>
      <c r="Q15" s="368" t="s">
        <v>2046</v>
      </c>
      <c r="R15" s="643" t="s">
        <v>2047</v>
      </c>
      <c r="S15" s="368" t="s">
        <v>2048</v>
      </c>
      <c r="T15" s="368" t="s">
        <v>2049</v>
      </c>
      <c r="U15" s="367" t="s">
        <v>2050</v>
      </c>
      <c r="V15" s="370" t="s">
        <v>2051</v>
      </c>
      <c r="W15" s="370" t="s">
        <v>2052</v>
      </c>
      <c r="X15" s="370" t="s">
        <v>2053</v>
      </c>
      <c r="Y15" s="370" t="s">
        <v>2054</v>
      </c>
      <c r="Z15" s="643" t="s">
        <v>2055</v>
      </c>
      <c r="AA15" s="370" t="s">
        <v>2056</v>
      </c>
      <c r="AB15" s="367" t="s">
        <v>2057</v>
      </c>
      <c r="AC15" s="367" t="s">
        <v>2058</v>
      </c>
      <c r="AD15" s="367" t="s">
        <v>2059</v>
      </c>
      <c r="AE15" s="367" t="s">
        <v>2060</v>
      </c>
      <c r="AF15" s="367" t="s">
        <v>2061</v>
      </c>
      <c r="AG15" s="367" t="s">
        <v>2062</v>
      </c>
      <c r="AH15" s="367" t="s">
        <v>2063</v>
      </c>
      <c r="AI15" s="367" t="s">
        <v>2064</v>
      </c>
      <c r="AJ15" s="367" t="s">
        <v>2065</v>
      </c>
      <c r="AK15" s="367" t="s">
        <v>2066</v>
      </c>
      <c r="AL15" s="367" t="s">
        <v>2067</v>
      </c>
      <c r="AM15" s="644" t="s">
        <v>2068</v>
      </c>
      <c r="AN15" s="644" t="s">
        <v>2069</v>
      </c>
      <c r="AO15" s="644" t="s">
        <v>2070</v>
      </c>
      <c r="AP15" s="644" t="s">
        <v>2071</v>
      </c>
      <c r="AQ15" s="642" t="s">
        <v>1940</v>
      </c>
      <c r="AR15" s="644" t="s">
        <v>493</v>
      </c>
    </row>
    <row r="16" spans="1:44" hidden="1">
      <c r="B16" s="626">
        <v>200433</v>
      </c>
      <c r="C16" s="626">
        <v>31144</v>
      </c>
      <c r="D16" s="626">
        <v>51764</v>
      </c>
      <c r="F16" s="626" t="e">
        <f>VLOOKUP($K16,PSO!$A:$A,1,0)</f>
        <v>#N/A</v>
      </c>
      <c r="G16" s="626" t="e">
        <f>VLOOKUP($K16,SWEPCO!$A:$A,1,0)</f>
        <v>#N/A</v>
      </c>
      <c r="H16" s="626" t="e">
        <f>VLOOKUP($K16,#REF!,1,0)</f>
        <v>#REF!</v>
      </c>
      <c r="I16" s="626" t="str">
        <f t="shared" ref="I16:I79" si="0">IF(AND(ISNA(F16),ISNA(G16),ISNA(H16)),"No","Yes")</f>
        <v>Yes</v>
      </c>
      <c r="J16" s="626">
        <v>0</v>
      </c>
      <c r="K16" s="626">
        <f>Table1[[#This Row],[CPP]]</f>
        <v>0</v>
      </c>
      <c r="L16" s="626">
        <v>0</v>
      </c>
      <c r="M16" s="626" t="s">
        <v>2072</v>
      </c>
      <c r="N16" s="626" t="s">
        <v>2073</v>
      </c>
      <c r="O16" s="626" t="s">
        <v>2074</v>
      </c>
      <c r="P16" s="626" t="s">
        <v>1560</v>
      </c>
      <c r="Q16" s="627">
        <v>44561</v>
      </c>
      <c r="R16" s="627"/>
      <c r="S16" s="627">
        <v>43831</v>
      </c>
      <c r="T16" s="627">
        <v>42787</v>
      </c>
      <c r="U16" s="623" t="s">
        <v>1655</v>
      </c>
      <c r="V16" s="624">
        <v>100000</v>
      </c>
      <c r="W16" s="625">
        <v>2017</v>
      </c>
      <c r="X16" s="624">
        <v>110381.289</v>
      </c>
      <c r="Y16" s="624">
        <v>410000</v>
      </c>
      <c r="AA16" s="624">
        <v>0</v>
      </c>
      <c r="AC16" s="623" t="s">
        <v>1804</v>
      </c>
      <c r="AD16" s="623">
        <v>505600</v>
      </c>
      <c r="AE16" s="623" t="s">
        <v>2075</v>
      </c>
      <c r="AF16" s="623">
        <v>521071</v>
      </c>
      <c r="AG16" s="623" t="s">
        <v>2076</v>
      </c>
      <c r="AH16" s="623" t="s">
        <v>2077</v>
      </c>
      <c r="AI16" s="626">
        <v>138</v>
      </c>
      <c r="AN16" s="626" t="s">
        <v>2078</v>
      </c>
      <c r="AO16" s="626" t="s">
        <v>2078</v>
      </c>
    </row>
    <row r="17" spans="1:44" hidden="1">
      <c r="B17" s="626">
        <v>210545</v>
      </c>
      <c r="C17" s="626">
        <v>81550</v>
      </c>
      <c r="D17" s="626">
        <v>112435</v>
      </c>
      <c r="F17" s="626" t="e">
        <f>VLOOKUP($K17,PSO!$A:$A,1,0)</f>
        <v>#N/A</v>
      </c>
      <c r="G17" s="626" t="e">
        <f>VLOOKUP($K17,SWEPCO!$A:$A,1,0)</f>
        <v>#N/A</v>
      </c>
      <c r="H17" s="626" t="e">
        <f>VLOOKUP($K17,#REF!,1,0)</f>
        <v>#REF!</v>
      </c>
      <c r="I17" s="626" t="str">
        <f t="shared" si="0"/>
        <v>Yes</v>
      </c>
      <c r="J17" s="626">
        <v>0</v>
      </c>
      <c r="K17" s="626">
        <f>Table1[[#This Row],[CPP]]</f>
        <v>0</v>
      </c>
      <c r="L17" s="626">
        <v>0</v>
      </c>
      <c r="M17" s="626" t="s">
        <v>2072</v>
      </c>
      <c r="N17" s="626" t="s">
        <v>2079</v>
      </c>
      <c r="O17" s="626" t="s">
        <v>2080</v>
      </c>
      <c r="P17" s="626" t="s">
        <v>1560</v>
      </c>
      <c r="Q17" s="627">
        <v>44197</v>
      </c>
      <c r="R17" s="627"/>
      <c r="S17" s="627">
        <v>44197</v>
      </c>
      <c r="T17" s="627">
        <v>43787</v>
      </c>
      <c r="U17" s="623" t="s">
        <v>1814</v>
      </c>
      <c r="V17" s="624">
        <v>1000000</v>
      </c>
      <c r="W17" s="625">
        <v>2020</v>
      </c>
      <c r="X17" s="624">
        <v>1025000</v>
      </c>
      <c r="Y17" s="624">
        <v>1000000</v>
      </c>
      <c r="AA17" s="624">
        <v>0</v>
      </c>
      <c r="AC17" s="623" t="s">
        <v>1804</v>
      </c>
      <c r="AH17" s="623" t="s">
        <v>2081</v>
      </c>
      <c r="AI17" s="626">
        <v>138</v>
      </c>
      <c r="AN17" s="626" t="s">
        <v>2078</v>
      </c>
      <c r="AO17" s="626" t="s">
        <v>2078</v>
      </c>
    </row>
    <row r="18" spans="1:44" hidden="1">
      <c r="B18" s="626">
        <v>210586</v>
      </c>
      <c r="C18" s="626">
        <v>81553</v>
      </c>
      <c r="D18" s="626">
        <v>112443</v>
      </c>
      <c r="F18" s="626" t="e">
        <f>VLOOKUP($K18,PSO!$A:$A,1,0)</f>
        <v>#N/A</v>
      </c>
      <c r="G18" s="626" t="e">
        <f>VLOOKUP($K18,SWEPCO!$A:$A,1,0)</f>
        <v>#N/A</v>
      </c>
      <c r="H18" s="626" t="e">
        <f>VLOOKUP($K18,#REF!,1,0)</f>
        <v>#REF!</v>
      </c>
      <c r="I18" s="626" t="str">
        <f t="shared" si="0"/>
        <v>Yes</v>
      </c>
      <c r="J18" s="626">
        <v>0</v>
      </c>
      <c r="K18" s="626">
        <f>Table1[[#This Row],[CPP]]</f>
        <v>0</v>
      </c>
      <c r="L18" s="626">
        <v>0</v>
      </c>
      <c r="M18" s="626" t="s">
        <v>2072</v>
      </c>
      <c r="N18" s="626" t="s">
        <v>2082</v>
      </c>
      <c r="O18" s="626" t="s">
        <v>2083</v>
      </c>
      <c r="P18" s="626" t="s">
        <v>1560</v>
      </c>
      <c r="Q18" s="627">
        <v>46722</v>
      </c>
      <c r="R18" s="627"/>
      <c r="S18" s="627">
        <v>44562</v>
      </c>
      <c r="T18" s="627">
        <v>44152</v>
      </c>
      <c r="U18" s="623" t="s">
        <v>1912</v>
      </c>
      <c r="V18" s="624">
        <v>10267390.810000001</v>
      </c>
      <c r="W18" s="625">
        <v>2021</v>
      </c>
      <c r="X18" s="624">
        <v>10524075.580250001</v>
      </c>
      <c r="Y18" s="624">
        <v>10267390.810000001</v>
      </c>
      <c r="AA18" s="624">
        <v>0</v>
      </c>
      <c r="AC18" s="623" t="s">
        <v>1804</v>
      </c>
      <c r="AD18" s="623">
        <v>505602</v>
      </c>
      <c r="AE18" s="623" t="s">
        <v>2084</v>
      </c>
      <c r="AF18" s="623">
        <v>521044</v>
      </c>
      <c r="AG18" s="623" t="s">
        <v>2085</v>
      </c>
      <c r="AH18" s="623" t="s">
        <v>2086</v>
      </c>
      <c r="AI18" s="626">
        <v>138</v>
      </c>
      <c r="AN18" s="626" t="s">
        <v>2078</v>
      </c>
      <c r="AO18" s="626" t="s">
        <v>2078</v>
      </c>
    </row>
    <row r="19" spans="1:44" hidden="1">
      <c r="B19" s="626">
        <v>210543</v>
      </c>
      <c r="C19" s="626">
        <v>81557</v>
      </c>
      <c r="D19" s="626">
        <v>112451</v>
      </c>
      <c r="F19" s="626" t="e">
        <f>VLOOKUP($K19,PSO!$A:$A,1,0)</f>
        <v>#N/A</v>
      </c>
      <c r="G19" s="626" t="e">
        <f>VLOOKUP($K19,SWEPCO!$A:$A,1,0)</f>
        <v>#N/A</v>
      </c>
      <c r="H19" s="626" t="e">
        <f>VLOOKUP($K19,#REF!,1,0)</f>
        <v>#REF!</v>
      </c>
      <c r="I19" s="626" t="str">
        <f t="shared" si="0"/>
        <v>Yes</v>
      </c>
      <c r="J19" s="626">
        <v>0</v>
      </c>
      <c r="K19" s="626">
        <f>Table1[[#This Row],[CPP]]</f>
        <v>0</v>
      </c>
      <c r="L19" s="626">
        <v>0</v>
      </c>
      <c r="M19" s="626" t="s">
        <v>2087</v>
      </c>
      <c r="N19" s="626" t="s">
        <v>2088</v>
      </c>
      <c r="O19" s="626" t="s">
        <v>2089</v>
      </c>
      <c r="P19" s="626" t="s">
        <v>1560</v>
      </c>
      <c r="Q19" s="627">
        <v>45658</v>
      </c>
      <c r="R19" s="627"/>
      <c r="S19" s="627">
        <v>45658</v>
      </c>
      <c r="T19" s="627">
        <v>43787</v>
      </c>
      <c r="U19" s="623" t="s">
        <v>1814</v>
      </c>
      <c r="V19" s="624">
        <v>462000</v>
      </c>
      <c r="W19" s="625">
        <v>2020</v>
      </c>
      <c r="X19" s="624">
        <v>485388.75</v>
      </c>
      <c r="Y19" s="624">
        <v>726694</v>
      </c>
      <c r="AA19" s="624">
        <v>0</v>
      </c>
      <c r="AC19" s="623" t="s">
        <v>1827</v>
      </c>
      <c r="AD19" s="623">
        <v>531409</v>
      </c>
      <c r="AE19" s="623" t="s">
        <v>2090</v>
      </c>
      <c r="AF19" s="623">
        <v>531414</v>
      </c>
      <c r="AG19" s="623" t="s">
        <v>2091</v>
      </c>
      <c r="AH19" s="623" t="s">
        <v>2092</v>
      </c>
      <c r="AI19" s="626">
        <v>115</v>
      </c>
      <c r="AN19" s="626" t="s">
        <v>2078</v>
      </c>
      <c r="AO19" s="626" t="s">
        <v>2078</v>
      </c>
    </row>
    <row r="20" spans="1:44" hidden="1">
      <c r="B20" s="626">
        <v>210543</v>
      </c>
      <c r="C20" s="626">
        <v>81557</v>
      </c>
      <c r="D20" s="626">
        <v>112452</v>
      </c>
      <c r="F20" s="626" t="e">
        <f>VLOOKUP($K20,PSO!$A:$A,1,0)</f>
        <v>#N/A</v>
      </c>
      <c r="G20" s="626" t="e">
        <f>VLOOKUP($K20,SWEPCO!$A:$A,1,0)</f>
        <v>#N/A</v>
      </c>
      <c r="H20" s="626" t="e">
        <f>VLOOKUP($K20,#REF!,1,0)</f>
        <v>#REF!</v>
      </c>
      <c r="I20" s="626" t="str">
        <f t="shared" si="0"/>
        <v>Yes</v>
      </c>
      <c r="J20" s="626">
        <v>0</v>
      </c>
      <c r="K20" s="626">
        <f>Table1[[#This Row],[CPP]]</f>
        <v>0</v>
      </c>
      <c r="L20" s="626">
        <v>0</v>
      </c>
      <c r="M20" s="626" t="s">
        <v>2087</v>
      </c>
      <c r="N20" s="626" t="s">
        <v>2088</v>
      </c>
      <c r="O20" s="626" t="s">
        <v>2093</v>
      </c>
      <c r="P20" s="626" t="s">
        <v>1560</v>
      </c>
      <c r="Q20" s="627">
        <v>45658</v>
      </c>
      <c r="R20" s="627"/>
      <c r="S20" s="627">
        <v>45658</v>
      </c>
      <c r="T20" s="627">
        <v>43787</v>
      </c>
      <c r="U20" s="623" t="s">
        <v>1814</v>
      </c>
      <c r="V20" s="624">
        <v>1633500</v>
      </c>
      <c r="W20" s="625">
        <v>2020</v>
      </c>
      <c r="X20" s="624">
        <v>1716195.9375</v>
      </c>
      <c r="Y20" s="624">
        <v>437574</v>
      </c>
      <c r="AA20" s="624">
        <v>0</v>
      </c>
      <c r="AC20" s="623" t="s">
        <v>1827</v>
      </c>
      <c r="AD20" s="623">
        <v>531432</v>
      </c>
      <c r="AE20" s="623" t="s">
        <v>2094</v>
      </c>
      <c r="AF20" s="623">
        <v>531433</v>
      </c>
      <c r="AG20" s="623" t="s">
        <v>2095</v>
      </c>
      <c r="AH20" s="623" t="s">
        <v>2096</v>
      </c>
      <c r="AI20" s="626">
        <v>115</v>
      </c>
      <c r="AN20" s="626" t="s">
        <v>2078</v>
      </c>
      <c r="AO20" s="626" t="s">
        <v>2078</v>
      </c>
    </row>
    <row r="21" spans="1:44" hidden="1">
      <c r="B21" s="626">
        <v>210543</v>
      </c>
      <c r="C21" s="626">
        <v>81557</v>
      </c>
      <c r="D21" s="626">
        <v>112453</v>
      </c>
      <c r="F21" s="626" t="e">
        <f>VLOOKUP($K21,PSO!$A:$A,1,0)</f>
        <v>#N/A</v>
      </c>
      <c r="G21" s="626" t="e">
        <f>VLOOKUP($K21,SWEPCO!$A:$A,1,0)</f>
        <v>#N/A</v>
      </c>
      <c r="H21" s="626" t="e">
        <f>VLOOKUP($K21,#REF!,1,0)</f>
        <v>#REF!</v>
      </c>
      <c r="I21" s="626" t="str">
        <f t="shared" si="0"/>
        <v>Yes</v>
      </c>
      <c r="J21" s="626">
        <v>0</v>
      </c>
      <c r="K21" s="626">
        <f>Table1[[#This Row],[CPP]]</f>
        <v>0</v>
      </c>
      <c r="L21" s="626">
        <v>0</v>
      </c>
      <c r="M21" s="626" t="s">
        <v>2087</v>
      </c>
      <c r="N21" s="626" t="s">
        <v>2088</v>
      </c>
      <c r="O21" s="626" t="s">
        <v>2097</v>
      </c>
      <c r="P21" s="626" t="s">
        <v>1560</v>
      </c>
      <c r="Q21" s="627">
        <v>45658</v>
      </c>
      <c r="R21" s="627"/>
      <c r="S21" s="627">
        <v>45658</v>
      </c>
      <c r="T21" s="627">
        <v>43787</v>
      </c>
      <c r="U21" s="623" t="s">
        <v>1814</v>
      </c>
      <c r="V21" s="624">
        <v>1556500</v>
      </c>
      <c r="W21" s="625">
        <v>2020</v>
      </c>
      <c r="X21" s="624">
        <v>1635297.8125</v>
      </c>
      <c r="Y21" s="624">
        <v>467574</v>
      </c>
      <c r="AA21" s="624">
        <v>0</v>
      </c>
      <c r="AC21" s="623" t="s">
        <v>1827</v>
      </c>
      <c r="AD21" s="623">
        <v>531433</v>
      </c>
      <c r="AE21" s="623" t="s">
        <v>2095</v>
      </c>
      <c r="AF21" s="623">
        <v>531464</v>
      </c>
      <c r="AG21" s="623" t="s">
        <v>2098</v>
      </c>
      <c r="AH21" s="623" t="s">
        <v>2099</v>
      </c>
      <c r="AI21" s="626">
        <v>115</v>
      </c>
      <c r="AN21" s="626" t="s">
        <v>2078</v>
      </c>
      <c r="AO21" s="626" t="s">
        <v>2078</v>
      </c>
    </row>
    <row r="22" spans="1:44" customFormat="1">
      <c r="A22" t="s">
        <v>687</v>
      </c>
      <c r="B22" s="626">
        <v>200386</v>
      </c>
      <c r="C22" s="626">
        <v>31057</v>
      </c>
      <c r="D22" s="626">
        <v>51560</v>
      </c>
      <c r="E22" s="626"/>
      <c r="F22" s="586" t="e">
        <f>VLOOKUP($K22,PSO!$A:$A,1,0)</f>
        <v>#N/A</v>
      </c>
      <c r="G22" s="586" t="e">
        <f>VLOOKUP($K22,SWEPCO!$A:$A,1,0)</f>
        <v>#N/A</v>
      </c>
      <c r="H22" s="586" t="e">
        <f>VLOOKUP($K22,#REF!,1,0)</f>
        <v>#REF!</v>
      </c>
      <c r="I22" s="344" t="str">
        <f t="shared" si="0"/>
        <v>Yes</v>
      </c>
      <c r="J22" s="639" t="s">
        <v>1997</v>
      </c>
      <c r="K22" s="597" t="s">
        <v>1424</v>
      </c>
      <c r="L22" s="626" t="s">
        <v>1424</v>
      </c>
      <c r="M22" s="626" t="s">
        <v>1425</v>
      </c>
      <c r="N22" s="623" t="s">
        <v>1747</v>
      </c>
      <c r="O22" s="623" t="s">
        <v>1439</v>
      </c>
      <c r="P22" s="623" t="s">
        <v>1428</v>
      </c>
      <c r="Q22" s="627">
        <v>44885</v>
      </c>
      <c r="R22" s="628"/>
      <c r="S22" s="627">
        <v>42887</v>
      </c>
      <c r="T22" s="627">
        <v>42507</v>
      </c>
      <c r="U22" s="623" t="s">
        <v>1422</v>
      </c>
      <c r="V22" s="624">
        <v>21668581.75</v>
      </c>
      <c r="W22" s="625">
        <v>2016</v>
      </c>
      <c r="X22" s="624">
        <v>25128911.676206999</v>
      </c>
      <c r="Y22" s="624">
        <v>20716215</v>
      </c>
      <c r="Z22" s="629"/>
      <c r="AA22" s="624">
        <v>0</v>
      </c>
      <c r="AB22" s="626"/>
      <c r="AC22" s="623" t="s">
        <v>1804</v>
      </c>
      <c r="AD22" s="623">
        <v>510882</v>
      </c>
      <c r="AE22" s="623" t="s">
        <v>1440</v>
      </c>
      <c r="AF22" s="623">
        <v>510885</v>
      </c>
      <c r="AG22" s="623" t="s">
        <v>1436</v>
      </c>
      <c r="AH22" s="623" t="s">
        <v>1441</v>
      </c>
      <c r="AI22" s="626">
        <v>69</v>
      </c>
      <c r="AJ22" s="626"/>
      <c r="AK22" s="626"/>
      <c r="AL22" s="626"/>
      <c r="AM22" s="626" t="s">
        <v>1800</v>
      </c>
      <c r="AN22" s="626" t="s">
        <v>1800</v>
      </c>
      <c r="AO22" s="626"/>
      <c r="AP22" s="626" t="s">
        <v>1800</v>
      </c>
      <c r="AQ22" s="630" t="s">
        <v>2100</v>
      </c>
      <c r="AR22" s="631" t="s">
        <v>2101</v>
      </c>
    </row>
    <row r="23" spans="1:44">
      <c r="A23" t="s">
        <v>2983</v>
      </c>
      <c r="B23" s="626">
        <v>210611</v>
      </c>
      <c r="C23" s="626">
        <v>81474</v>
      </c>
      <c r="D23" s="626">
        <v>112307</v>
      </c>
      <c r="F23" s="626" t="e">
        <f>VLOOKUP($K23,PSO!$A:$A,1,0)</f>
        <v>#N/A</v>
      </c>
      <c r="G23" s="626" t="e">
        <f>VLOOKUP($K23,SWEPCO!$A:$A,1,0)</f>
        <v>#N/A</v>
      </c>
      <c r="H23" s="626" t="e">
        <f>VLOOKUP($K23,#REF!,1,0)</f>
        <v>#REF!</v>
      </c>
      <c r="I23" s="626" t="str">
        <f t="shared" si="0"/>
        <v>Yes</v>
      </c>
      <c r="J23" s="640" t="s">
        <v>2978</v>
      </c>
      <c r="K23" s="626" t="str">
        <f>Table1[[#This Row],[CPP]]</f>
        <v>TP2021310</v>
      </c>
      <c r="L23" s="626" t="s">
        <v>2972</v>
      </c>
      <c r="M23" s="626" t="s">
        <v>1425</v>
      </c>
      <c r="N23" s="623" t="s">
        <v>1951</v>
      </c>
      <c r="O23" s="623" t="s">
        <v>1952</v>
      </c>
      <c r="P23" s="623" t="s">
        <v>1592</v>
      </c>
      <c r="Q23" s="627">
        <v>45061</v>
      </c>
      <c r="R23" s="628">
        <v>45566</v>
      </c>
      <c r="S23" s="627">
        <v>45061</v>
      </c>
      <c r="T23" s="627">
        <v>44333</v>
      </c>
      <c r="U23" s="623" t="s">
        <v>1953</v>
      </c>
      <c r="V23" s="624">
        <v>9453182</v>
      </c>
      <c r="W23" s="625">
        <v>2021</v>
      </c>
      <c r="X23" s="624">
        <v>9689511.5500000007</v>
      </c>
      <c r="Y23" s="624">
        <v>12400000</v>
      </c>
      <c r="Z23" s="629">
        <v>25800000</v>
      </c>
      <c r="AA23" s="624">
        <v>0</v>
      </c>
      <c r="AC23" s="623" t="s">
        <v>1827</v>
      </c>
      <c r="AH23" s="623" t="s">
        <v>1954</v>
      </c>
      <c r="AI23" s="630">
        <v>345</v>
      </c>
      <c r="AN23" s="626" t="s">
        <v>1800</v>
      </c>
      <c r="AR23" s="631" t="s">
        <v>1955</v>
      </c>
    </row>
    <row r="24" spans="1:44">
      <c r="A24"/>
      <c r="C24" s="626">
        <v>81483</v>
      </c>
      <c r="D24" s="626">
        <v>112331</v>
      </c>
      <c r="F24" s="626" t="e">
        <f>VLOOKUP($K24,PSO!$A:$A,1,0)</f>
        <v>#N/A</v>
      </c>
      <c r="G24" s="626" t="e">
        <f>VLOOKUP($K24,SWEPCO!$A:$A,1,0)</f>
        <v>#N/A</v>
      </c>
      <c r="H24" s="626" t="e">
        <f>VLOOKUP($K24,#REF!,1,0)</f>
        <v>#REF!</v>
      </c>
      <c r="I24" s="626" t="str">
        <f t="shared" si="0"/>
        <v>Yes</v>
      </c>
      <c r="J24" s="640" t="s">
        <v>2978</v>
      </c>
      <c r="K24" s="626" t="str">
        <f>Table1[[#This Row],[CPP]]</f>
        <v>TP2019285</v>
      </c>
      <c r="L24" s="626" t="s">
        <v>2102</v>
      </c>
      <c r="M24" s="626" t="s">
        <v>1425</v>
      </c>
      <c r="N24" s="623" t="s">
        <v>1956</v>
      </c>
      <c r="O24" s="623" t="s">
        <v>1957</v>
      </c>
      <c r="P24" s="623" t="s">
        <v>1592</v>
      </c>
      <c r="R24" s="628">
        <v>45536</v>
      </c>
      <c r="U24" s="623" t="s">
        <v>1826</v>
      </c>
      <c r="Y24" s="624">
        <v>1175646</v>
      </c>
      <c r="Z24" s="629"/>
      <c r="AA24" s="624">
        <v>0</v>
      </c>
      <c r="AC24" s="623" t="s">
        <v>1827</v>
      </c>
      <c r="AH24" s="623" t="s">
        <v>1959</v>
      </c>
      <c r="AI24" s="630">
        <v>138</v>
      </c>
      <c r="AJ24" s="626">
        <v>0.04</v>
      </c>
      <c r="AN24" s="626" t="s">
        <v>2078</v>
      </c>
      <c r="AO24" s="626" t="s">
        <v>2078</v>
      </c>
      <c r="AP24" s="626" t="s">
        <v>1800</v>
      </c>
      <c r="AR24" s="623" t="s">
        <v>2103</v>
      </c>
    </row>
    <row r="25" spans="1:44" hidden="1">
      <c r="A25"/>
      <c r="B25" s="626">
        <v>210540</v>
      </c>
      <c r="C25" s="626">
        <v>81561</v>
      </c>
      <c r="D25" s="626">
        <v>112504</v>
      </c>
      <c r="F25" s="626" t="e">
        <f>VLOOKUP($K25,PSO!$A:$A,1,0)</f>
        <v>#N/A</v>
      </c>
      <c r="G25" s="626" t="e">
        <f>VLOOKUP($K25,SWEPCO!$A:$A,1,0)</f>
        <v>#N/A</v>
      </c>
      <c r="H25" s="626" t="e">
        <f>VLOOKUP($K25,#REF!,1,0)</f>
        <v>#REF!</v>
      </c>
      <c r="I25" s="626" t="str">
        <f t="shared" si="0"/>
        <v>Yes</v>
      </c>
      <c r="J25" s="626">
        <v>0</v>
      </c>
      <c r="K25" s="626">
        <f>Table1[[#This Row],[CPP]]</f>
        <v>0</v>
      </c>
      <c r="L25" s="626">
        <v>0</v>
      </c>
      <c r="M25" s="626" t="s">
        <v>2104</v>
      </c>
      <c r="N25" s="626" t="s">
        <v>1873</v>
      </c>
      <c r="O25" s="626" t="s">
        <v>2105</v>
      </c>
      <c r="P25" s="626" t="s">
        <v>1560</v>
      </c>
      <c r="Q25" s="627">
        <v>45292</v>
      </c>
      <c r="R25" s="627"/>
      <c r="S25" s="627">
        <v>46023</v>
      </c>
      <c r="T25" s="627">
        <v>43787</v>
      </c>
      <c r="U25" s="623" t="s">
        <v>1814</v>
      </c>
      <c r="V25" s="624">
        <v>4139615</v>
      </c>
      <c r="W25" s="625">
        <v>2020</v>
      </c>
      <c r="X25" s="624">
        <v>4349183.0093750004</v>
      </c>
      <c r="Y25" s="624">
        <v>4139615</v>
      </c>
      <c r="AA25" s="624">
        <v>0</v>
      </c>
      <c r="AC25" s="623" t="s">
        <v>1827</v>
      </c>
      <c r="AH25" s="623" t="s">
        <v>2106</v>
      </c>
      <c r="AI25" s="626">
        <v>345</v>
      </c>
      <c r="AN25" s="626" t="s">
        <v>2078</v>
      </c>
      <c r="AO25" s="626" t="s">
        <v>2078</v>
      </c>
    </row>
    <row r="26" spans="1:44" hidden="1">
      <c r="A26"/>
      <c r="B26" s="626">
        <v>210592</v>
      </c>
      <c r="C26" s="626">
        <v>81547</v>
      </c>
      <c r="D26" s="626">
        <v>112509</v>
      </c>
      <c r="F26" s="626" t="e">
        <f>VLOOKUP($K26,PSO!$A:$A,1,0)</f>
        <v>#N/A</v>
      </c>
      <c r="G26" s="626" t="e">
        <f>VLOOKUP($K26,SWEPCO!$A:$A,1,0)</f>
        <v>#N/A</v>
      </c>
      <c r="H26" s="626" t="e">
        <f>VLOOKUP($K26,#REF!,1,0)</f>
        <v>#REF!</v>
      </c>
      <c r="I26" s="626" t="str">
        <f t="shared" si="0"/>
        <v>Yes</v>
      </c>
      <c r="J26" s="626">
        <v>0</v>
      </c>
      <c r="K26" s="626">
        <f>Table1[[#This Row],[CPP]]</f>
        <v>0</v>
      </c>
      <c r="L26" s="626">
        <v>0</v>
      </c>
      <c r="M26" s="626" t="s">
        <v>2107</v>
      </c>
      <c r="N26" s="626" t="s">
        <v>2108</v>
      </c>
      <c r="O26" s="626" t="s">
        <v>2109</v>
      </c>
      <c r="P26" s="626" t="s">
        <v>1560</v>
      </c>
      <c r="Q26" s="627">
        <v>46022</v>
      </c>
      <c r="R26" s="627"/>
      <c r="S26" s="627">
        <v>46023</v>
      </c>
      <c r="T26" s="627">
        <v>44217</v>
      </c>
      <c r="U26" s="623" t="s">
        <v>1814</v>
      </c>
      <c r="V26" s="624">
        <v>11618029</v>
      </c>
      <c r="W26" s="625">
        <v>2021</v>
      </c>
      <c r="X26" s="624">
        <v>11908479.725</v>
      </c>
      <c r="Y26" s="624">
        <v>12217322</v>
      </c>
      <c r="AA26" s="624">
        <v>0</v>
      </c>
      <c r="AC26" s="623" t="s">
        <v>1827</v>
      </c>
      <c r="AH26" s="623" t="s">
        <v>2110</v>
      </c>
      <c r="AI26" s="626">
        <v>345</v>
      </c>
      <c r="AN26" s="626" t="s">
        <v>2078</v>
      </c>
      <c r="AO26" s="626" t="s">
        <v>2078</v>
      </c>
    </row>
    <row r="27" spans="1:44" hidden="1">
      <c r="A27"/>
      <c r="B27" s="626">
        <v>210586</v>
      </c>
      <c r="C27" s="626">
        <v>81617</v>
      </c>
      <c r="D27" s="626">
        <v>122577</v>
      </c>
      <c r="F27" s="626" t="e">
        <f>VLOOKUP($K27,PSO!$A:$A,1,0)</f>
        <v>#N/A</v>
      </c>
      <c r="G27" s="626" t="e">
        <f>VLOOKUP($K27,SWEPCO!$A:$A,1,0)</f>
        <v>#N/A</v>
      </c>
      <c r="H27" s="626" t="e">
        <f>VLOOKUP($K27,#REF!,1,0)</f>
        <v>#REF!</v>
      </c>
      <c r="I27" s="626" t="str">
        <f t="shared" si="0"/>
        <v>Yes</v>
      </c>
      <c r="J27" s="626">
        <v>0</v>
      </c>
      <c r="K27" s="626">
        <f>Table1[[#This Row],[CPP]]</f>
        <v>0</v>
      </c>
      <c r="L27" s="626">
        <v>0</v>
      </c>
      <c r="M27" s="626" t="s">
        <v>2072</v>
      </c>
      <c r="N27" s="626" t="s">
        <v>2111</v>
      </c>
      <c r="O27" s="626" t="s">
        <v>2112</v>
      </c>
      <c r="P27" s="626" t="s">
        <v>1560</v>
      </c>
      <c r="Q27" s="627">
        <v>44927</v>
      </c>
      <c r="R27" s="627"/>
      <c r="S27" s="627">
        <v>44927</v>
      </c>
      <c r="T27" s="627">
        <v>44152</v>
      </c>
      <c r="U27" s="623" t="s">
        <v>1912</v>
      </c>
      <c r="V27" s="624">
        <v>2850000</v>
      </c>
      <c r="W27" s="625">
        <v>2020</v>
      </c>
      <c r="X27" s="624">
        <v>2994281.25</v>
      </c>
      <c r="Y27" s="624">
        <v>5750000</v>
      </c>
      <c r="AA27" s="624">
        <v>0</v>
      </c>
      <c r="AC27" s="623" t="s">
        <v>1827</v>
      </c>
      <c r="AD27" s="623">
        <v>515802</v>
      </c>
      <c r="AE27" s="623" t="s">
        <v>2113</v>
      </c>
      <c r="AF27" s="623">
        <v>520814</v>
      </c>
      <c r="AG27" s="623" t="s">
        <v>2114</v>
      </c>
      <c r="AH27" s="623" t="s">
        <v>2115</v>
      </c>
      <c r="AI27" s="626">
        <v>138</v>
      </c>
      <c r="AK27" s="626">
        <v>5.07</v>
      </c>
      <c r="AN27" s="626" t="s">
        <v>2078</v>
      </c>
      <c r="AO27" s="626" t="s">
        <v>2078</v>
      </c>
    </row>
    <row r="28" spans="1:44" hidden="1">
      <c r="A28"/>
      <c r="B28" s="626">
        <v>210626</v>
      </c>
      <c r="C28" s="626">
        <v>81547</v>
      </c>
      <c r="D28" s="626">
        <v>122598</v>
      </c>
      <c r="F28" s="626" t="e">
        <f>VLOOKUP($K28,PSO!$A:$A,1,0)</f>
        <v>#N/A</v>
      </c>
      <c r="G28" s="626" t="e">
        <f>VLOOKUP($K28,SWEPCO!$A:$A,1,0)</f>
        <v>#N/A</v>
      </c>
      <c r="H28" s="626" t="e">
        <f>VLOOKUP($K28,#REF!,1,0)</f>
        <v>#REF!</v>
      </c>
      <c r="I28" s="626" t="str">
        <f t="shared" si="0"/>
        <v>Yes</v>
      </c>
      <c r="J28" s="626">
        <v>0</v>
      </c>
      <c r="K28" s="626">
        <f>Table1[[#This Row],[CPP]]</f>
        <v>0</v>
      </c>
      <c r="L28" s="626">
        <v>0</v>
      </c>
      <c r="M28" s="626" t="s">
        <v>2116</v>
      </c>
      <c r="N28" s="626" t="s">
        <v>2108</v>
      </c>
      <c r="O28" s="626" t="s">
        <v>2117</v>
      </c>
      <c r="P28" s="626" t="s">
        <v>1560</v>
      </c>
      <c r="Q28" s="627">
        <v>45658</v>
      </c>
      <c r="R28" s="627"/>
      <c r="S28" s="627">
        <v>46023</v>
      </c>
      <c r="T28" s="627">
        <v>44533</v>
      </c>
      <c r="U28" s="623" t="s">
        <v>1814</v>
      </c>
      <c r="V28" s="624">
        <v>85168938</v>
      </c>
      <c r="W28" s="625">
        <v>2021</v>
      </c>
      <c r="X28" s="624">
        <v>87298161.450000003</v>
      </c>
      <c r="Y28" s="624">
        <v>85168938</v>
      </c>
      <c r="AA28" s="624">
        <v>0</v>
      </c>
      <c r="AC28" s="623" t="s">
        <v>1827</v>
      </c>
      <c r="AH28" s="623" t="s">
        <v>2118</v>
      </c>
      <c r="AI28" s="626">
        <v>345</v>
      </c>
      <c r="AN28" s="626" t="s">
        <v>2078</v>
      </c>
      <c r="AO28" s="626" t="s">
        <v>2078</v>
      </c>
    </row>
    <row r="29" spans="1:44" hidden="1">
      <c r="A29"/>
      <c r="B29" s="626">
        <v>210578</v>
      </c>
      <c r="C29" s="626">
        <v>81675</v>
      </c>
      <c r="D29" s="626">
        <v>122717</v>
      </c>
      <c r="F29" s="626" t="e">
        <f>VLOOKUP($K29,PSO!$A:$A,1,0)</f>
        <v>#N/A</v>
      </c>
      <c r="G29" s="626" t="e">
        <f>VLOOKUP($K29,SWEPCO!$A:$A,1,0)</f>
        <v>#N/A</v>
      </c>
      <c r="H29" s="626" t="e">
        <f>VLOOKUP($K29,#REF!,1,0)</f>
        <v>#REF!</v>
      </c>
      <c r="I29" s="626" t="str">
        <f t="shared" si="0"/>
        <v>Yes</v>
      </c>
      <c r="J29" s="626">
        <v>0</v>
      </c>
      <c r="K29" s="626">
        <f>Table1[[#This Row],[CPP]]</f>
        <v>0</v>
      </c>
      <c r="L29" s="626">
        <v>0</v>
      </c>
      <c r="M29" s="626" t="s">
        <v>2119</v>
      </c>
      <c r="N29" s="626" t="s">
        <v>2120</v>
      </c>
      <c r="O29" s="626" t="s">
        <v>2121</v>
      </c>
      <c r="P29" s="626" t="s">
        <v>1560</v>
      </c>
      <c r="Q29" s="627">
        <v>44774</v>
      </c>
      <c r="R29" s="627"/>
      <c r="S29" s="627">
        <v>44562</v>
      </c>
      <c r="T29" s="627">
        <v>44152</v>
      </c>
      <c r="U29" s="623" t="s">
        <v>1912</v>
      </c>
      <c r="V29" s="624">
        <v>374400</v>
      </c>
      <c r="W29" s="625">
        <v>2021</v>
      </c>
      <c r="X29" s="624">
        <v>383760</v>
      </c>
      <c r="Y29" s="624">
        <v>374400</v>
      </c>
      <c r="AA29" s="624">
        <v>0</v>
      </c>
      <c r="AC29" s="623" t="s">
        <v>1804</v>
      </c>
      <c r="AD29" s="623">
        <v>512650</v>
      </c>
      <c r="AE29" s="623" t="s">
        <v>2122</v>
      </c>
      <c r="AH29" s="623" t="s">
        <v>2123</v>
      </c>
      <c r="AI29" s="626" t="s">
        <v>2124</v>
      </c>
      <c r="AN29" s="626" t="s">
        <v>2078</v>
      </c>
      <c r="AO29" s="626" t="s">
        <v>2078</v>
      </c>
    </row>
    <row r="30" spans="1:44" hidden="1">
      <c r="A30"/>
      <c r="B30" s="626">
        <v>210578</v>
      </c>
      <c r="C30" s="626">
        <v>81675</v>
      </c>
      <c r="D30" s="626">
        <v>122718</v>
      </c>
      <c r="F30" s="626" t="e">
        <f>VLOOKUP($K30,PSO!$A:$A,1,0)</f>
        <v>#N/A</v>
      </c>
      <c r="G30" s="626" t="e">
        <f>VLOOKUP($K30,SWEPCO!$A:$A,1,0)</f>
        <v>#N/A</v>
      </c>
      <c r="H30" s="626" t="e">
        <f>VLOOKUP($K30,#REF!,1,0)</f>
        <v>#REF!</v>
      </c>
      <c r="I30" s="626" t="str">
        <f t="shared" si="0"/>
        <v>Yes</v>
      </c>
      <c r="J30" s="626">
        <v>0</v>
      </c>
      <c r="K30" s="626">
        <f>Table1[[#This Row],[CPP]]</f>
        <v>0</v>
      </c>
      <c r="L30" s="626">
        <v>0</v>
      </c>
      <c r="M30" s="626" t="s">
        <v>2119</v>
      </c>
      <c r="N30" s="626" t="s">
        <v>2120</v>
      </c>
      <c r="O30" s="626" t="s">
        <v>2125</v>
      </c>
      <c r="P30" s="626" t="s">
        <v>1560</v>
      </c>
      <c r="Q30" s="627">
        <v>44774</v>
      </c>
      <c r="R30" s="627"/>
      <c r="S30" s="627">
        <v>44562</v>
      </c>
      <c r="T30" s="627">
        <v>44152</v>
      </c>
      <c r="U30" s="623" t="s">
        <v>1912</v>
      </c>
      <c r="V30" s="624">
        <v>453000</v>
      </c>
      <c r="W30" s="625">
        <v>2021</v>
      </c>
      <c r="X30" s="624">
        <v>464325</v>
      </c>
      <c r="Y30" s="624">
        <v>453000</v>
      </c>
      <c r="AA30" s="624">
        <v>0</v>
      </c>
      <c r="AC30" s="623" t="s">
        <v>1804</v>
      </c>
      <c r="AD30" s="623">
        <v>512650</v>
      </c>
      <c r="AE30" s="623" t="s">
        <v>2122</v>
      </c>
      <c r="AF30" s="623">
        <v>512650</v>
      </c>
      <c r="AG30" s="623" t="s">
        <v>2122</v>
      </c>
      <c r="AH30" s="623" t="s">
        <v>2126</v>
      </c>
      <c r="AI30" s="626" t="s">
        <v>1870</v>
      </c>
      <c r="AN30" s="626" t="s">
        <v>2078</v>
      </c>
      <c r="AO30" s="626" t="s">
        <v>2078</v>
      </c>
    </row>
    <row r="31" spans="1:44" hidden="1">
      <c r="A31"/>
      <c r="B31" s="626">
        <v>210586</v>
      </c>
      <c r="C31" s="626">
        <v>81679</v>
      </c>
      <c r="D31" s="626">
        <v>122722</v>
      </c>
      <c r="F31" s="626" t="e">
        <f>VLOOKUP($K31,PSO!$A:$A,1,0)</f>
        <v>#N/A</v>
      </c>
      <c r="G31" s="626" t="e">
        <f>VLOOKUP($K31,SWEPCO!$A:$A,1,0)</f>
        <v>#N/A</v>
      </c>
      <c r="H31" s="626" t="e">
        <f>VLOOKUP($K31,#REF!,1,0)</f>
        <v>#REF!</v>
      </c>
      <c r="I31" s="626" t="str">
        <f t="shared" si="0"/>
        <v>Yes</v>
      </c>
      <c r="J31" s="626">
        <v>0</v>
      </c>
      <c r="K31" s="626">
        <f>Table1[[#This Row],[CPP]]</f>
        <v>0</v>
      </c>
      <c r="L31" s="626">
        <v>0</v>
      </c>
      <c r="M31" s="626" t="s">
        <v>2072</v>
      </c>
      <c r="N31" s="626" t="s">
        <v>2127</v>
      </c>
      <c r="O31" s="626" t="s">
        <v>2128</v>
      </c>
      <c r="P31" s="626" t="s">
        <v>1560</v>
      </c>
      <c r="Q31" s="627">
        <v>46022</v>
      </c>
      <c r="R31" s="627"/>
      <c r="S31" s="627">
        <v>44562</v>
      </c>
      <c r="T31" s="627">
        <v>44152</v>
      </c>
      <c r="U31" s="623" t="s">
        <v>1912</v>
      </c>
      <c r="V31" s="624">
        <v>910000</v>
      </c>
      <c r="W31" s="625">
        <v>2021</v>
      </c>
      <c r="X31" s="624">
        <v>932750</v>
      </c>
      <c r="Y31" s="624">
        <v>910000</v>
      </c>
      <c r="AA31" s="624">
        <v>0</v>
      </c>
      <c r="AC31" s="623" t="s">
        <v>1804</v>
      </c>
      <c r="AD31" s="623">
        <v>520882</v>
      </c>
      <c r="AE31" s="623" t="s">
        <v>2129</v>
      </c>
      <c r="AF31" s="623">
        <v>521016</v>
      </c>
      <c r="AG31" s="623" t="s">
        <v>2130</v>
      </c>
      <c r="AH31" s="623" t="s">
        <v>2131</v>
      </c>
      <c r="AN31" s="626" t="s">
        <v>2078</v>
      </c>
      <c r="AO31" s="626" t="s">
        <v>2078</v>
      </c>
    </row>
    <row r="32" spans="1:44" hidden="1">
      <c r="A32"/>
      <c r="B32" s="626">
        <v>210650</v>
      </c>
      <c r="C32" s="626">
        <v>81691</v>
      </c>
      <c r="D32" s="626">
        <v>122733</v>
      </c>
      <c r="F32" s="626" t="e">
        <f>VLOOKUP($K32,PSO!$A:$A,1,0)</f>
        <v>#N/A</v>
      </c>
      <c r="G32" s="626" t="e">
        <f>VLOOKUP($K32,SWEPCO!$A:$A,1,0)</f>
        <v>#N/A</v>
      </c>
      <c r="H32" s="626" t="e">
        <f>VLOOKUP($K32,#REF!,1,0)</f>
        <v>#N/A</v>
      </c>
      <c r="I32" s="626" t="str">
        <f t="shared" si="0"/>
        <v>No</v>
      </c>
      <c r="J32" s="626" t="e">
        <v>#N/A</v>
      </c>
      <c r="K32" s="626" t="e">
        <f>Table1[[#This Row],[CPP]]</f>
        <v>#N/A</v>
      </c>
      <c r="L32" s="626" t="e">
        <v>#N/A</v>
      </c>
      <c r="M32" s="626" t="s">
        <v>2132</v>
      </c>
      <c r="N32" s="626" t="s">
        <v>2133</v>
      </c>
      <c r="O32" s="626" t="s">
        <v>2134</v>
      </c>
      <c r="P32" s="626" t="s">
        <v>1560</v>
      </c>
      <c r="Q32" s="627">
        <v>45200</v>
      </c>
      <c r="R32" s="627"/>
      <c r="S32" s="627">
        <v>45658</v>
      </c>
      <c r="T32" s="627">
        <v>44629</v>
      </c>
      <c r="U32" s="623" t="s">
        <v>2135</v>
      </c>
      <c r="V32" s="624">
        <v>614000</v>
      </c>
      <c r="W32" s="625">
        <v>2022</v>
      </c>
      <c r="X32" s="624">
        <v>614000</v>
      </c>
      <c r="Y32" s="624">
        <v>614000</v>
      </c>
      <c r="AA32" s="624">
        <v>0</v>
      </c>
      <c r="AC32" s="623" t="s">
        <v>1924</v>
      </c>
      <c r="AH32" s="623" t="s">
        <v>2136</v>
      </c>
      <c r="AN32" s="626" t="s">
        <v>2078</v>
      </c>
      <c r="AO32" s="626" t="s">
        <v>2078</v>
      </c>
    </row>
    <row r="33" spans="1:44" hidden="1">
      <c r="A33"/>
      <c r="B33" s="626">
        <v>210648</v>
      </c>
      <c r="C33" s="626">
        <v>81691</v>
      </c>
      <c r="D33" s="626">
        <v>122734</v>
      </c>
      <c r="F33" s="626" t="e">
        <f>VLOOKUP($K33,PSO!$A:$A,1,0)</f>
        <v>#N/A</v>
      </c>
      <c r="G33" s="626" t="e">
        <f>VLOOKUP($K33,SWEPCO!$A:$A,1,0)</f>
        <v>#N/A</v>
      </c>
      <c r="H33" s="626" t="e">
        <f>VLOOKUP($K33,#REF!,1,0)</f>
        <v>#N/A</v>
      </c>
      <c r="I33" s="626" t="str">
        <f t="shared" si="0"/>
        <v>No</v>
      </c>
      <c r="J33" s="626" t="e">
        <v>#N/A</v>
      </c>
      <c r="K33" s="626" t="e">
        <f>Table1[[#This Row],[CPP]]</f>
        <v>#N/A</v>
      </c>
      <c r="L33" s="626" t="e">
        <v>#N/A</v>
      </c>
      <c r="M33" s="626" t="s">
        <v>2137</v>
      </c>
      <c r="N33" s="626" t="s">
        <v>2133</v>
      </c>
      <c r="O33" s="626" t="s">
        <v>2138</v>
      </c>
      <c r="P33" s="626" t="s">
        <v>1560</v>
      </c>
      <c r="Q33" s="632"/>
      <c r="R33" s="632"/>
      <c r="S33" s="627">
        <v>45658</v>
      </c>
      <c r="T33" s="627">
        <v>44631</v>
      </c>
      <c r="U33" s="623" t="s">
        <v>2135</v>
      </c>
      <c r="V33" s="624">
        <v>561800</v>
      </c>
      <c r="W33" s="625">
        <v>2022</v>
      </c>
      <c r="X33" s="624">
        <v>561800</v>
      </c>
      <c r="Y33" s="624">
        <v>561800</v>
      </c>
      <c r="AC33" s="623" t="s">
        <v>1827</v>
      </c>
      <c r="AH33" s="623" t="s">
        <v>2139</v>
      </c>
      <c r="AN33" s="626" t="s">
        <v>2078</v>
      </c>
      <c r="AO33" s="626" t="s">
        <v>2078</v>
      </c>
    </row>
    <row r="34" spans="1:44" hidden="1">
      <c r="A34"/>
      <c r="B34" s="626">
        <v>210639</v>
      </c>
      <c r="C34" s="626">
        <v>81691</v>
      </c>
      <c r="D34" s="626">
        <v>122735</v>
      </c>
      <c r="F34" s="626" t="e">
        <f>VLOOKUP($K34,PSO!$A:$A,1,0)</f>
        <v>#N/A</v>
      </c>
      <c r="G34" s="626" t="e">
        <f>VLOOKUP($K34,SWEPCO!$A:$A,1,0)</f>
        <v>#N/A</v>
      </c>
      <c r="H34" s="626" t="e">
        <f>VLOOKUP($K34,#REF!,1,0)</f>
        <v>#N/A</v>
      </c>
      <c r="I34" s="626" t="str">
        <f t="shared" si="0"/>
        <v>No</v>
      </c>
      <c r="J34" s="626" t="e">
        <v>#N/A</v>
      </c>
      <c r="K34" s="626" t="e">
        <f>Table1[[#This Row],[CPP]]</f>
        <v>#N/A</v>
      </c>
      <c r="L34" s="626" t="e">
        <v>#N/A</v>
      </c>
      <c r="M34" s="626" t="s">
        <v>2140</v>
      </c>
      <c r="N34" s="626" t="s">
        <v>2133</v>
      </c>
      <c r="O34" s="626" t="s">
        <v>2141</v>
      </c>
      <c r="P34" s="626" t="s">
        <v>1560</v>
      </c>
      <c r="Q34" s="627">
        <v>45231</v>
      </c>
      <c r="R34" s="627"/>
      <c r="S34" s="627">
        <v>45658</v>
      </c>
      <c r="T34" s="627">
        <v>44631</v>
      </c>
      <c r="U34" s="623" t="s">
        <v>2135</v>
      </c>
      <c r="V34" s="624">
        <v>587000</v>
      </c>
      <c r="W34" s="625">
        <v>2022</v>
      </c>
      <c r="X34" s="624">
        <v>587000</v>
      </c>
      <c r="Y34" s="624">
        <v>587000</v>
      </c>
      <c r="AA34" s="624">
        <v>0</v>
      </c>
      <c r="AC34" s="623" t="s">
        <v>1924</v>
      </c>
      <c r="AH34" s="623" t="s">
        <v>2142</v>
      </c>
      <c r="AN34" s="626" t="s">
        <v>2078</v>
      </c>
      <c r="AO34" s="626" t="s">
        <v>2078</v>
      </c>
    </row>
    <row r="35" spans="1:44" hidden="1">
      <c r="A35"/>
      <c r="B35" s="626">
        <v>210645</v>
      </c>
      <c r="C35" s="626">
        <v>81694</v>
      </c>
      <c r="D35" s="626">
        <v>122739</v>
      </c>
      <c r="F35" s="626" t="e">
        <f>VLOOKUP($K35,PSO!$A:$A,1,0)</f>
        <v>#N/A</v>
      </c>
      <c r="G35" s="626" t="e">
        <f>VLOOKUP($K35,SWEPCO!$A:$A,1,0)</f>
        <v>#N/A</v>
      </c>
      <c r="H35" s="626" t="e">
        <f>VLOOKUP($K35,#REF!,1,0)</f>
        <v>#N/A</v>
      </c>
      <c r="I35" s="626" t="str">
        <f t="shared" si="0"/>
        <v>No</v>
      </c>
      <c r="J35" s="626" t="e">
        <v>#N/A</v>
      </c>
      <c r="K35" s="626" t="e">
        <f>Table1[[#This Row],[CPP]]</f>
        <v>#N/A</v>
      </c>
      <c r="L35" s="626" t="e">
        <v>#N/A</v>
      </c>
      <c r="M35" s="626" t="s">
        <v>2143</v>
      </c>
      <c r="N35" s="626" t="s">
        <v>2144</v>
      </c>
      <c r="O35" s="626" t="s">
        <v>2145</v>
      </c>
      <c r="P35" s="626" t="s">
        <v>1560</v>
      </c>
      <c r="Q35" s="627">
        <v>45809</v>
      </c>
      <c r="R35" s="627"/>
      <c r="S35" s="627">
        <v>44927</v>
      </c>
      <c r="T35" s="627">
        <v>44629</v>
      </c>
      <c r="U35" s="623" t="s">
        <v>2135</v>
      </c>
      <c r="V35" s="624">
        <v>5080000</v>
      </c>
      <c r="W35" s="625">
        <v>2022</v>
      </c>
      <c r="X35" s="624">
        <v>5080000</v>
      </c>
      <c r="Y35" s="624">
        <v>5080000</v>
      </c>
      <c r="AA35" s="624">
        <v>0</v>
      </c>
      <c r="AC35" s="623" t="s">
        <v>1804</v>
      </c>
      <c r="AD35" s="623">
        <v>640127</v>
      </c>
      <c r="AE35" s="623" t="s">
        <v>2146</v>
      </c>
      <c r="AF35" s="623">
        <v>640126</v>
      </c>
      <c r="AG35" s="623" t="s">
        <v>2146</v>
      </c>
      <c r="AH35" s="623" t="s">
        <v>2147</v>
      </c>
      <c r="AI35" s="626" t="s">
        <v>2148</v>
      </c>
      <c r="AN35" s="626" t="s">
        <v>2078</v>
      </c>
      <c r="AO35" s="626" t="s">
        <v>2078</v>
      </c>
    </row>
    <row r="36" spans="1:44" hidden="1">
      <c r="A36"/>
      <c r="B36" s="626">
        <v>210645</v>
      </c>
      <c r="C36" s="626">
        <v>81769</v>
      </c>
      <c r="D36" s="626">
        <v>122741</v>
      </c>
      <c r="F36" s="626" t="e">
        <f>VLOOKUP($K36,PSO!$A:$A,1,0)</f>
        <v>#N/A</v>
      </c>
      <c r="G36" s="626" t="e">
        <f>VLOOKUP($K36,SWEPCO!$A:$A,1,0)</f>
        <v>#N/A</v>
      </c>
      <c r="H36" s="626" t="e">
        <f>VLOOKUP($K36,#REF!,1,0)</f>
        <v>#N/A</v>
      </c>
      <c r="I36" s="626" t="str">
        <f t="shared" si="0"/>
        <v>No</v>
      </c>
      <c r="J36" s="626" t="e">
        <v>#N/A</v>
      </c>
      <c r="K36" s="626" t="e">
        <f>Table1[[#This Row],[CPP]]</f>
        <v>#N/A</v>
      </c>
      <c r="L36" s="626" t="e">
        <v>#N/A</v>
      </c>
      <c r="M36" s="626" t="s">
        <v>2143</v>
      </c>
      <c r="N36" s="626" t="s">
        <v>2149</v>
      </c>
      <c r="O36" s="626" t="s">
        <v>2150</v>
      </c>
      <c r="P36" s="626" t="s">
        <v>1560</v>
      </c>
      <c r="Q36" s="627">
        <v>45809</v>
      </c>
      <c r="R36" s="627"/>
      <c r="S36" s="627">
        <v>44927</v>
      </c>
      <c r="T36" s="627">
        <v>44629</v>
      </c>
      <c r="U36" s="623" t="s">
        <v>2135</v>
      </c>
      <c r="V36" s="624">
        <v>7760000</v>
      </c>
      <c r="W36" s="625">
        <v>2022</v>
      </c>
      <c r="X36" s="624">
        <v>7760000</v>
      </c>
      <c r="Y36" s="624">
        <v>7760000</v>
      </c>
      <c r="AA36" s="624">
        <v>0</v>
      </c>
      <c r="AC36" s="623" t="s">
        <v>1804</v>
      </c>
      <c r="AD36" s="623">
        <v>640338</v>
      </c>
      <c r="AE36" s="623" t="s">
        <v>2151</v>
      </c>
      <c r="AF36" s="623">
        <v>640397</v>
      </c>
      <c r="AG36" s="623" t="s">
        <v>2152</v>
      </c>
      <c r="AH36" s="623" t="s">
        <v>2153</v>
      </c>
      <c r="AN36" s="626" t="s">
        <v>2078</v>
      </c>
      <c r="AO36" s="626" t="s">
        <v>2078</v>
      </c>
    </row>
    <row r="37" spans="1:44" hidden="1">
      <c r="A37"/>
      <c r="B37" s="626">
        <v>210586</v>
      </c>
      <c r="C37" s="626">
        <v>81617</v>
      </c>
      <c r="D37" s="626">
        <v>122753</v>
      </c>
      <c r="F37" s="626" t="e">
        <f>VLOOKUP($K37,PSO!$A:$A,1,0)</f>
        <v>#N/A</v>
      </c>
      <c r="G37" s="626" t="e">
        <f>VLOOKUP($K37,SWEPCO!$A:$A,1,0)</f>
        <v>#N/A</v>
      </c>
      <c r="H37" s="626" t="e">
        <f>VLOOKUP($K37,#REF!,1,0)</f>
        <v>#REF!</v>
      </c>
      <c r="I37" s="626" t="str">
        <f t="shared" si="0"/>
        <v>Yes</v>
      </c>
      <c r="J37" s="626">
        <v>0</v>
      </c>
      <c r="K37" s="626">
        <f>Table1[[#This Row],[CPP]]</f>
        <v>0</v>
      </c>
      <c r="L37" s="626">
        <v>0</v>
      </c>
      <c r="M37" s="626" t="s">
        <v>2072</v>
      </c>
      <c r="N37" s="626" t="s">
        <v>2111</v>
      </c>
      <c r="O37" s="626" t="s">
        <v>2154</v>
      </c>
      <c r="P37" s="626" t="s">
        <v>1560</v>
      </c>
      <c r="Q37" s="627">
        <v>44927</v>
      </c>
      <c r="R37" s="627"/>
      <c r="S37" s="627">
        <v>44927</v>
      </c>
      <c r="T37" s="627">
        <v>44152</v>
      </c>
      <c r="U37" s="623" t="s">
        <v>1912</v>
      </c>
      <c r="V37" s="624">
        <v>1750000</v>
      </c>
      <c r="W37" s="625">
        <v>2021</v>
      </c>
      <c r="X37" s="624">
        <v>1793750</v>
      </c>
      <c r="Y37" s="624">
        <v>3330000</v>
      </c>
      <c r="AA37" s="624">
        <v>0</v>
      </c>
      <c r="AC37" s="623" t="s">
        <v>1827</v>
      </c>
      <c r="AD37" s="623">
        <v>520814</v>
      </c>
      <c r="AE37" s="623" t="s">
        <v>2114</v>
      </c>
      <c r="AF37" s="623">
        <v>515802</v>
      </c>
      <c r="AG37" s="623" t="s">
        <v>2113</v>
      </c>
      <c r="AH37" s="623" t="s">
        <v>2155</v>
      </c>
      <c r="AK37" s="626">
        <v>5.07</v>
      </c>
      <c r="AN37" s="626" t="s">
        <v>2078</v>
      </c>
      <c r="AO37" s="626" t="s">
        <v>2078</v>
      </c>
    </row>
    <row r="38" spans="1:44" hidden="1">
      <c r="A38"/>
      <c r="B38" s="626">
        <v>210589</v>
      </c>
      <c r="C38" s="626">
        <v>81617</v>
      </c>
      <c r="D38" s="626">
        <v>122755</v>
      </c>
      <c r="F38" s="626" t="e">
        <f>VLOOKUP($K38,PSO!$A:$A,1,0)</f>
        <v>#N/A</v>
      </c>
      <c r="G38" s="626" t="e">
        <f>VLOOKUP($K38,SWEPCO!$A:$A,1,0)</f>
        <v>#N/A</v>
      </c>
      <c r="H38" s="626" t="e">
        <f>VLOOKUP($K38,#REF!,1,0)</f>
        <v>#REF!</v>
      </c>
      <c r="I38" s="626" t="str">
        <f t="shared" si="0"/>
        <v>Yes</v>
      </c>
      <c r="J38" s="626">
        <v>0</v>
      </c>
      <c r="K38" s="626">
        <f>Table1[[#This Row],[CPP]]</f>
        <v>0</v>
      </c>
      <c r="L38" s="626">
        <v>0</v>
      </c>
      <c r="M38" s="626" t="s">
        <v>2104</v>
      </c>
      <c r="N38" s="626" t="s">
        <v>2111</v>
      </c>
      <c r="O38" s="626" t="s">
        <v>2156</v>
      </c>
      <c r="P38" s="626" t="s">
        <v>1560</v>
      </c>
      <c r="Q38" s="627">
        <v>44927</v>
      </c>
      <c r="R38" s="627"/>
      <c r="S38" s="627">
        <v>44927</v>
      </c>
      <c r="T38" s="627">
        <v>44152</v>
      </c>
      <c r="U38" s="623" t="s">
        <v>1912</v>
      </c>
      <c r="V38" s="624">
        <v>6075003</v>
      </c>
      <c r="W38" s="625">
        <v>2021</v>
      </c>
      <c r="X38" s="624">
        <v>6226878.0750000002</v>
      </c>
      <c r="Y38" s="624">
        <v>1124593</v>
      </c>
      <c r="AA38" s="624">
        <v>0</v>
      </c>
      <c r="AC38" s="623" t="s">
        <v>1827</v>
      </c>
      <c r="AD38" s="623">
        <v>515802</v>
      </c>
      <c r="AE38" s="623" t="s">
        <v>2113</v>
      </c>
      <c r="AF38" s="623">
        <v>520814</v>
      </c>
      <c r="AG38" s="623" t="s">
        <v>2114</v>
      </c>
      <c r="AH38" s="623" t="s">
        <v>2157</v>
      </c>
      <c r="AI38" s="626" t="s">
        <v>2158</v>
      </c>
      <c r="AN38" s="626" t="s">
        <v>2078</v>
      </c>
      <c r="AO38" s="626" t="s">
        <v>2078</v>
      </c>
    </row>
    <row r="39" spans="1:44">
      <c r="A39"/>
      <c r="C39" s="626">
        <v>81483</v>
      </c>
      <c r="D39" s="626">
        <v>112332</v>
      </c>
      <c r="F39" s="626" t="e">
        <f>VLOOKUP($K39,PSO!$A:$A,1,0)</f>
        <v>#N/A</v>
      </c>
      <c r="G39" s="626" t="e">
        <f>VLOOKUP($K39,SWEPCO!$A:$A,1,0)</f>
        <v>#N/A</v>
      </c>
      <c r="H39" s="626" t="e">
        <f>VLOOKUP($K39,#REF!,1,0)</f>
        <v>#REF!</v>
      </c>
      <c r="I39" s="626" t="str">
        <f t="shared" si="0"/>
        <v>Yes</v>
      </c>
      <c r="J39" s="640" t="s">
        <v>2978</v>
      </c>
      <c r="K39" s="626" t="str">
        <f>Table1[[#This Row],[CPP]]</f>
        <v>TP2019285</v>
      </c>
      <c r="L39" s="626" t="s">
        <v>2102</v>
      </c>
      <c r="M39" s="626" t="s">
        <v>1425</v>
      </c>
      <c r="N39" s="623" t="s">
        <v>1956</v>
      </c>
      <c r="O39" s="623" t="s">
        <v>1961</v>
      </c>
      <c r="P39" s="623" t="s">
        <v>1592</v>
      </c>
      <c r="R39" s="628">
        <v>45536</v>
      </c>
      <c r="U39" s="623" t="s">
        <v>1826</v>
      </c>
      <c r="Y39" s="624">
        <v>9959548.7300000004</v>
      </c>
      <c r="Z39" s="629"/>
      <c r="AA39" s="624">
        <v>0</v>
      </c>
      <c r="AC39" s="623" t="s">
        <v>1827</v>
      </c>
      <c r="AH39" s="623" t="s">
        <v>1962</v>
      </c>
      <c r="AI39" s="630">
        <v>138</v>
      </c>
      <c r="AJ39" s="626">
        <v>1.32</v>
      </c>
      <c r="AN39" s="626" t="s">
        <v>2078</v>
      </c>
      <c r="AO39" s="626" t="s">
        <v>2078</v>
      </c>
      <c r="AP39" s="626" t="s">
        <v>1800</v>
      </c>
      <c r="AR39" s="623" t="s">
        <v>2103</v>
      </c>
    </row>
    <row r="40" spans="1:44" hidden="1">
      <c r="A40"/>
      <c r="B40" s="626">
        <v>210578</v>
      </c>
      <c r="C40" s="626">
        <v>81675</v>
      </c>
      <c r="D40" s="626">
        <v>122801</v>
      </c>
      <c r="F40" s="626" t="e">
        <f>VLOOKUP($K40,PSO!$A:$A,1,0)</f>
        <v>#N/A</v>
      </c>
      <c r="G40" s="626" t="e">
        <f>VLOOKUP($K40,SWEPCO!$A:$A,1,0)</f>
        <v>#N/A</v>
      </c>
      <c r="H40" s="626" t="e">
        <f>VLOOKUP($K40,#REF!,1,0)</f>
        <v>#REF!</v>
      </c>
      <c r="I40" s="626" t="str">
        <f t="shared" si="0"/>
        <v>Yes</v>
      </c>
      <c r="J40" s="626">
        <v>0</v>
      </c>
      <c r="K40" s="626">
        <f>Table1[[#This Row],[CPP]]</f>
        <v>0</v>
      </c>
      <c r="L40" s="626">
        <v>0</v>
      </c>
      <c r="M40" s="626" t="s">
        <v>2119</v>
      </c>
      <c r="N40" s="626" t="s">
        <v>2120</v>
      </c>
      <c r="O40" s="626" t="s">
        <v>2159</v>
      </c>
      <c r="P40" s="626" t="s">
        <v>1560</v>
      </c>
      <c r="Q40" s="627">
        <v>44713</v>
      </c>
      <c r="R40" s="627"/>
      <c r="S40" s="627">
        <v>44562</v>
      </c>
      <c r="T40" s="627">
        <v>44152</v>
      </c>
      <c r="U40" s="623" t="s">
        <v>1912</v>
      </c>
      <c r="V40" s="624">
        <v>312000</v>
      </c>
      <c r="W40" s="625">
        <v>2021</v>
      </c>
      <c r="X40" s="624">
        <v>319800</v>
      </c>
      <c r="Y40" s="624">
        <v>312000</v>
      </c>
      <c r="AA40" s="624">
        <v>0</v>
      </c>
      <c r="AC40" s="623" t="s">
        <v>1804</v>
      </c>
      <c r="AD40" s="623">
        <v>512650</v>
      </c>
      <c r="AE40" s="623" t="s">
        <v>2122</v>
      </c>
      <c r="AH40" s="623" t="s">
        <v>2160</v>
      </c>
      <c r="AI40" s="626" t="s">
        <v>2158</v>
      </c>
      <c r="AN40" s="626" t="s">
        <v>2078</v>
      </c>
      <c r="AO40" s="626" t="s">
        <v>2078</v>
      </c>
    </row>
    <row r="41" spans="1:44" hidden="1">
      <c r="A41"/>
      <c r="B41" s="626">
        <v>210578</v>
      </c>
      <c r="C41" s="626">
        <v>81675</v>
      </c>
      <c r="D41" s="626">
        <v>122802</v>
      </c>
      <c r="F41" s="626" t="e">
        <f>VLOOKUP($K41,PSO!$A:$A,1,0)</f>
        <v>#N/A</v>
      </c>
      <c r="G41" s="626" t="e">
        <f>VLOOKUP($K41,SWEPCO!$A:$A,1,0)</f>
        <v>#N/A</v>
      </c>
      <c r="H41" s="626" t="e">
        <f>VLOOKUP($K41,#REF!,1,0)</f>
        <v>#REF!</v>
      </c>
      <c r="I41" s="626" t="str">
        <f t="shared" si="0"/>
        <v>Yes</v>
      </c>
      <c r="J41" s="626">
        <v>0</v>
      </c>
      <c r="K41" s="626">
        <f>Table1[[#This Row],[CPP]]</f>
        <v>0</v>
      </c>
      <c r="L41" s="626">
        <v>0</v>
      </c>
      <c r="M41" s="626" t="s">
        <v>2119</v>
      </c>
      <c r="N41" s="626" t="s">
        <v>2120</v>
      </c>
      <c r="O41" s="626" t="s">
        <v>2161</v>
      </c>
      <c r="P41" s="626" t="s">
        <v>1560</v>
      </c>
      <c r="Q41" s="627">
        <v>44713</v>
      </c>
      <c r="R41" s="627"/>
      <c r="S41" s="627">
        <v>44562</v>
      </c>
      <c r="T41" s="627">
        <v>44152</v>
      </c>
      <c r="U41" s="623" t="s">
        <v>1912</v>
      </c>
      <c r="V41" s="624">
        <v>453000</v>
      </c>
      <c r="W41" s="625">
        <v>2021</v>
      </c>
      <c r="X41" s="624">
        <v>464325</v>
      </c>
      <c r="Y41" s="624">
        <v>453000</v>
      </c>
      <c r="AA41" s="624">
        <v>0</v>
      </c>
      <c r="AC41" s="623" t="s">
        <v>1804</v>
      </c>
      <c r="AD41" s="623">
        <v>512656</v>
      </c>
      <c r="AE41" s="623" t="s">
        <v>2162</v>
      </c>
      <c r="AH41" s="623" t="s">
        <v>2163</v>
      </c>
      <c r="AI41" s="626">
        <v>161</v>
      </c>
      <c r="AN41" s="626" t="s">
        <v>2078</v>
      </c>
      <c r="AO41" s="626" t="s">
        <v>2078</v>
      </c>
    </row>
    <row r="42" spans="1:44" hidden="1">
      <c r="A42"/>
      <c r="B42" s="626">
        <v>210628</v>
      </c>
      <c r="C42" s="626">
        <v>81717</v>
      </c>
      <c r="D42" s="626">
        <v>122823</v>
      </c>
      <c r="F42" s="626" t="e">
        <f>VLOOKUP($K42,PSO!$A:$A,1,0)</f>
        <v>#N/A</v>
      </c>
      <c r="G42" s="626" t="e">
        <f>VLOOKUP($K42,SWEPCO!$A:$A,1,0)</f>
        <v>#N/A</v>
      </c>
      <c r="H42" s="626" t="e">
        <f>VLOOKUP($K42,#REF!,1,0)</f>
        <v>#REF!</v>
      </c>
      <c r="I42" s="626" t="str">
        <f t="shared" si="0"/>
        <v>Yes</v>
      </c>
      <c r="J42" s="626">
        <v>0</v>
      </c>
      <c r="K42" s="626">
        <f>Table1[[#This Row],[CPP]]</f>
        <v>0</v>
      </c>
      <c r="L42" s="626">
        <v>0</v>
      </c>
      <c r="M42" s="626" t="s">
        <v>2104</v>
      </c>
      <c r="N42" s="626" t="s">
        <v>1917</v>
      </c>
      <c r="O42" s="626" t="s">
        <v>2164</v>
      </c>
      <c r="P42" s="626" t="s">
        <v>1560</v>
      </c>
      <c r="Q42" s="627">
        <v>45017</v>
      </c>
      <c r="R42" s="627"/>
      <c r="S42" s="627">
        <v>44562</v>
      </c>
      <c r="T42" s="627">
        <v>44505</v>
      </c>
      <c r="U42" s="623" t="s">
        <v>1912</v>
      </c>
      <c r="V42" s="624">
        <v>11500000</v>
      </c>
      <c r="W42" s="625">
        <v>2021</v>
      </c>
      <c r="X42" s="624">
        <v>11787500</v>
      </c>
      <c r="Y42" s="624">
        <v>11500000</v>
      </c>
      <c r="AA42" s="624">
        <v>0</v>
      </c>
      <c r="AC42" s="623" t="s">
        <v>1804</v>
      </c>
      <c r="AH42" s="623" t="s">
        <v>2165</v>
      </c>
      <c r="AN42" s="626" t="s">
        <v>2078</v>
      </c>
      <c r="AO42" s="626" t="s">
        <v>2078</v>
      </c>
    </row>
    <row r="43" spans="1:44" hidden="1">
      <c r="A43"/>
      <c r="B43" s="626">
        <v>210616</v>
      </c>
      <c r="C43" s="626">
        <v>81741</v>
      </c>
      <c r="D43" s="626">
        <v>122848</v>
      </c>
      <c r="F43" s="626" t="e">
        <f>VLOOKUP($K43,PSO!$A:$A,1,0)</f>
        <v>#N/A</v>
      </c>
      <c r="G43" s="626" t="e">
        <f>VLOOKUP($K43,SWEPCO!$A:$A,1,0)</f>
        <v>#N/A</v>
      </c>
      <c r="H43" s="626" t="e">
        <f>VLOOKUP($K43,#REF!,1,0)</f>
        <v>#REF!</v>
      </c>
      <c r="I43" s="626" t="str">
        <f t="shared" si="0"/>
        <v>Yes</v>
      </c>
      <c r="J43" s="626">
        <v>0</v>
      </c>
      <c r="K43" s="626">
        <f>Table1[[#This Row],[CPP]]</f>
        <v>0</v>
      </c>
      <c r="L43" s="626">
        <v>0</v>
      </c>
      <c r="M43" s="626" t="s">
        <v>2104</v>
      </c>
      <c r="N43" s="626" t="s">
        <v>2166</v>
      </c>
      <c r="O43" s="626" t="s">
        <v>2167</v>
      </c>
      <c r="P43" s="626" t="s">
        <v>1560</v>
      </c>
      <c r="Q43" s="627">
        <v>45658</v>
      </c>
      <c r="R43" s="627"/>
      <c r="S43" s="627">
        <v>45658</v>
      </c>
      <c r="T43" s="627">
        <v>44351</v>
      </c>
      <c r="U43" s="623" t="s">
        <v>1912</v>
      </c>
      <c r="V43" s="624">
        <v>1843729</v>
      </c>
      <c r="W43" s="625">
        <v>2021</v>
      </c>
      <c r="X43" s="624">
        <v>1889822.2250000001</v>
      </c>
      <c r="Y43" s="624">
        <v>1843729</v>
      </c>
      <c r="AA43" s="624">
        <v>0</v>
      </c>
      <c r="AC43" s="623" t="s">
        <v>1827</v>
      </c>
      <c r="AD43" s="623">
        <v>514801</v>
      </c>
      <c r="AE43" s="623" t="s">
        <v>2168</v>
      </c>
      <c r="AH43" s="623" t="s">
        <v>2169</v>
      </c>
      <c r="AI43" s="626">
        <v>345</v>
      </c>
      <c r="AN43" s="626" t="s">
        <v>2078</v>
      </c>
      <c r="AO43" s="626" t="s">
        <v>2078</v>
      </c>
    </row>
    <row r="44" spans="1:44" hidden="1">
      <c r="A44"/>
      <c r="B44" s="626">
        <v>210616</v>
      </c>
      <c r="C44" s="626">
        <v>81741</v>
      </c>
      <c r="D44" s="626">
        <v>122849</v>
      </c>
      <c r="F44" s="626" t="e">
        <f>VLOOKUP($K44,PSO!$A:$A,1,0)</f>
        <v>#N/A</v>
      </c>
      <c r="G44" s="626" t="e">
        <f>VLOOKUP($K44,SWEPCO!$A:$A,1,0)</f>
        <v>#N/A</v>
      </c>
      <c r="H44" s="626" t="e">
        <f>VLOOKUP($K44,#REF!,1,0)</f>
        <v>#REF!</v>
      </c>
      <c r="I44" s="626" t="str">
        <f t="shared" si="0"/>
        <v>Yes</v>
      </c>
      <c r="J44" s="626">
        <v>0</v>
      </c>
      <c r="K44" s="626">
        <f>Table1[[#This Row],[CPP]]</f>
        <v>0</v>
      </c>
      <c r="L44" s="626">
        <v>0</v>
      </c>
      <c r="M44" s="626" t="s">
        <v>2104</v>
      </c>
      <c r="N44" s="626" t="s">
        <v>2166</v>
      </c>
      <c r="O44" s="626" t="s">
        <v>2170</v>
      </c>
      <c r="P44" s="626" t="s">
        <v>1560</v>
      </c>
      <c r="Q44" s="627">
        <v>45658</v>
      </c>
      <c r="R44" s="627"/>
      <c r="S44" s="627">
        <v>45658</v>
      </c>
      <c r="T44" s="627">
        <v>44351</v>
      </c>
      <c r="U44" s="623" t="s">
        <v>1912</v>
      </c>
      <c r="V44" s="624">
        <v>30707951</v>
      </c>
      <c r="W44" s="625">
        <v>2021</v>
      </c>
      <c r="X44" s="624">
        <v>31475649.774999999</v>
      </c>
      <c r="Y44" s="624">
        <v>30707951</v>
      </c>
      <c r="AA44" s="624">
        <v>0</v>
      </c>
      <c r="AC44" s="623" t="s">
        <v>1827</v>
      </c>
      <c r="AH44" s="623" t="s">
        <v>2171</v>
      </c>
      <c r="AI44" s="626">
        <v>345</v>
      </c>
      <c r="AN44" s="626" t="s">
        <v>2078</v>
      </c>
      <c r="AO44" s="626" t="s">
        <v>2078</v>
      </c>
    </row>
    <row r="45" spans="1:44" hidden="1">
      <c r="A45"/>
      <c r="B45" s="626">
        <v>210616</v>
      </c>
      <c r="C45" s="626">
        <v>81741</v>
      </c>
      <c r="D45" s="626">
        <v>122850</v>
      </c>
      <c r="F45" s="626" t="e">
        <f>VLOOKUP($K45,PSO!$A:$A,1,0)</f>
        <v>#N/A</v>
      </c>
      <c r="G45" s="626" t="e">
        <f>VLOOKUP($K45,SWEPCO!$A:$A,1,0)</f>
        <v>#N/A</v>
      </c>
      <c r="H45" s="626" t="e">
        <f>VLOOKUP($K45,#REF!,1,0)</f>
        <v>#REF!</v>
      </c>
      <c r="I45" s="626" t="str">
        <f t="shared" si="0"/>
        <v>Yes</v>
      </c>
      <c r="J45" s="626">
        <v>0</v>
      </c>
      <c r="K45" s="626">
        <f>Table1[[#This Row],[CPP]]</f>
        <v>0</v>
      </c>
      <c r="L45" s="626">
        <v>0</v>
      </c>
      <c r="M45" s="626" t="s">
        <v>2104</v>
      </c>
      <c r="N45" s="626" t="s">
        <v>2166</v>
      </c>
      <c r="O45" s="626" t="s">
        <v>2172</v>
      </c>
      <c r="P45" s="626" t="s">
        <v>1560</v>
      </c>
      <c r="Q45" s="627">
        <v>45658</v>
      </c>
      <c r="R45" s="627"/>
      <c r="S45" s="627">
        <v>45658</v>
      </c>
      <c r="T45" s="627">
        <v>44351</v>
      </c>
      <c r="U45" s="623" t="s">
        <v>1912</v>
      </c>
      <c r="V45" s="624">
        <v>5003830</v>
      </c>
      <c r="W45" s="625">
        <v>2021</v>
      </c>
      <c r="X45" s="624">
        <v>5128925.75</v>
      </c>
      <c r="Y45" s="624">
        <v>5003830</v>
      </c>
      <c r="AA45" s="624">
        <v>0</v>
      </c>
      <c r="AC45" s="623" t="s">
        <v>1827</v>
      </c>
      <c r="AF45" s="623">
        <v>514929</v>
      </c>
      <c r="AG45" s="623" t="s">
        <v>2173</v>
      </c>
      <c r="AH45" s="623" t="s">
        <v>2174</v>
      </c>
      <c r="AI45" s="626" t="s">
        <v>2175</v>
      </c>
      <c r="AN45" s="626" t="s">
        <v>2078</v>
      </c>
      <c r="AO45" s="626" t="s">
        <v>2078</v>
      </c>
    </row>
    <row r="46" spans="1:44" hidden="1">
      <c r="A46"/>
      <c r="B46" s="626">
        <v>210616</v>
      </c>
      <c r="C46" s="626">
        <v>81741</v>
      </c>
      <c r="D46" s="626">
        <v>122851</v>
      </c>
      <c r="F46" s="626" t="e">
        <f>VLOOKUP($K46,PSO!$A:$A,1,0)</f>
        <v>#N/A</v>
      </c>
      <c r="G46" s="626" t="e">
        <f>VLOOKUP($K46,SWEPCO!$A:$A,1,0)</f>
        <v>#N/A</v>
      </c>
      <c r="H46" s="626" t="e">
        <f>VLOOKUP($K46,#REF!,1,0)</f>
        <v>#REF!</v>
      </c>
      <c r="I46" s="626" t="str">
        <f t="shared" si="0"/>
        <v>Yes</v>
      </c>
      <c r="J46" s="626">
        <v>0</v>
      </c>
      <c r="K46" s="626">
        <f>Table1[[#This Row],[CPP]]</f>
        <v>0</v>
      </c>
      <c r="L46" s="626">
        <v>0</v>
      </c>
      <c r="M46" s="626" t="s">
        <v>2104</v>
      </c>
      <c r="N46" s="626" t="s">
        <v>2166</v>
      </c>
      <c r="O46" s="626" t="s">
        <v>2176</v>
      </c>
      <c r="P46" s="626" t="s">
        <v>1560</v>
      </c>
      <c r="Q46" s="627">
        <v>45658</v>
      </c>
      <c r="R46" s="627"/>
      <c r="S46" s="627">
        <v>45658</v>
      </c>
      <c r="T46" s="627">
        <v>44351</v>
      </c>
      <c r="U46" s="623" t="s">
        <v>1912</v>
      </c>
      <c r="V46" s="624">
        <v>4885649</v>
      </c>
      <c r="W46" s="625">
        <v>2021</v>
      </c>
      <c r="X46" s="624">
        <v>5007790.2249999996</v>
      </c>
      <c r="Y46" s="624">
        <v>4885649</v>
      </c>
      <c r="AA46" s="624">
        <v>0</v>
      </c>
      <c r="AC46" s="623" t="s">
        <v>1827</v>
      </c>
      <c r="AF46" s="623">
        <v>514929</v>
      </c>
      <c r="AG46" s="623" t="s">
        <v>2173</v>
      </c>
      <c r="AH46" s="623" t="s">
        <v>2174</v>
      </c>
      <c r="AI46" s="626" t="s">
        <v>2175</v>
      </c>
      <c r="AN46" s="626" t="s">
        <v>2078</v>
      </c>
      <c r="AO46" s="626" t="s">
        <v>2078</v>
      </c>
    </row>
    <row r="47" spans="1:44" hidden="1">
      <c r="A47"/>
      <c r="B47" s="626">
        <v>210616</v>
      </c>
      <c r="C47" s="626">
        <v>81741</v>
      </c>
      <c r="D47" s="626">
        <v>122858</v>
      </c>
      <c r="F47" s="626" t="e">
        <f>VLOOKUP($K47,PSO!$A:$A,1,0)</f>
        <v>#N/A</v>
      </c>
      <c r="G47" s="626" t="e">
        <f>VLOOKUP($K47,SWEPCO!$A:$A,1,0)</f>
        <v>#N/A</v>
      </c>
      <c r="H47" s="626" t="e">
        <f>VLOOKUP($K47,#REF!,1,0)</f>
        <v>#REF!</v>
      </c>
      <c r="I47" s="626" t="str">
        <f t="shared" si="0"/>
        <v>Yes</v>
      </c>
      <c r="J47" s="626">
        <v>0</v>
      </c>
      <c r="K47" s="626">
        <f>Table1[[#This Row],[CPP]]</f>
        <v>0</v>
      </c>
      <c r="L47" s="626">
        <v>0</v>
      </c>
      <c r="M47" s="626" t="s">
        <v>2104</v>
      </c>
      <c r="N47" s="626" t="s">
        <v>2166</v>
      </c>
      <c r="O47" s="626" t="s">
        <v>2177</v>
      </c>
      <c r="P47" s="626" t="s">
        <v>1560</v>
      </c>
      <c r="Q47" s="627">
        <v>45658</v>
      </c>
      <c r="R47" s="627"/>
      <c r="S47" s="627">
        <v>45658</v>
      </c>
      <c r="T47" s="627">
        <v>44351</v>
      </c>
      <c r="U47" s="623" t="s">
        <v>1912</v>
      </c>
      <c r="V47" s="624">
        <v>2541200</v>
      </c>
      <c r="W47" s="625">
        <v>2021</v>
      </c>
      <c r="X47" s="624">
        <v>2604730</v>
      </c>
      <c r="Y47" s="624">
        <v>2541200</v>
      </c>
      <c r="AA47" s="624">
        <v>0</v>
      </c>
      <c r="AC47" s="623" t="s">
        <v>1827</v>
      </c>
      <c r="AD47" s="623">
        <v>514901</v>
      </c>
      <c r="AE47" s="623" t="s">
        <v>2178</v>
      </c>
      <c r="AF47" s="623">
        <v>514934</v>
      </c>
      <c r="AG47" s="623" t="s">
        <v>2179</v>
      </c>
      <c r="AH47" s="623" t="s">
        <v>2180</v>
      </c>
      <c r="AN47" s="626" t="s">
        <v>2078</v>
      </c>
      <c r="AO47" s="626" t="s">
        <v>2078</v>
      </c>
    </row>
    <row r="48" spans="1:44" hidden="1">
      <c r="A48"/>
      <c r="B48" s="626">
        <v>210656</v>
      </c>
      <c r="C48" s="626">
        <v>81741</v>
      </c>
      <c r="D48" s="626">
        <v>122863</v>
      </c>
      <c r="F48" s="626" t="e">
        <f>VLOOKUP($K48,PSO!$A:$A,1,0)</f>
        <v>#N/A</v>
      </c>
      <c r="G48" s="626" t="e">
        <f>VLOOKUP($K48,SWEPCO!$A:$A,1,0)</f>
        <v>#N/A</v>
      </c>
      <c r="H48" s="626" t="e">
        <f>VLOOKUP($K48,#REF!,1,0)</f>
        <v>#REF!</v>
      </c>
      <c r="I48" s="626" t="str">
        <f t="shared" si="0"/>
        <v>Yes</v>
      </c>
      <c r="J48" s="626">
        <v>0</v>
      </c>
      <c r="K48" s="626">
        <f>Table1[[#This Row],[CPP]]</f>
        <v>0</v>
      </c>
      <c r="L48" s="626">
        <v>0</v>
      </c>
      <c r="M48" s="626" t="s">
        <v>2104</v>
      </c>
      <c r="N48" s="626" t="s">
        <v>2166</v>
      </c>
      <c r="O48" s="626" t="s">
        <v>2181</v>
      </c>
      <c r="P48" s="626" t="s">
        <v>1560</v>
      </c>
      <c r="Q48" s="627">
        <v>45658</v>
      </c>
      <c r="R48" s="627"/>
      <c r="S48" s="627">
        <v>45658</v>
      </c>
      <c r="T48" s="627">
        <v>44631</v>
      </c>
      <c r="U48" s="623" t="s">
        <v>2135</v>
      </c>
      <c r="V48" s="624">
        <v>65000</v>
      </c>
      <c r="W48" s="625">
        <v>2021</v>
      </c>
      <c r="X48" s="624">
        <v>66625</v>
      </c>
      <c r="Y48" s="624">
        <v>65000</v>
      </c>
      <c r="AA48" s="624">
        <v>0</v>
      </c>
      <c r="AC48" s="623" t="s">
        <v>1827</v>
      </c>
      <c r="AD48" s="623">
        <v>514946</v>
      </c>
      <c r="AE48" s="623" t="s">
        <v>2182</v>
      </c>
      <c r="AH48" s="623" t="s">
        <v>2183</v>
      </c>
      <c r="AN48" s="626" t="s">
        <v>2078</v>
      </c>
      <c r="AO48" s="626" t="s">
        <v>2078</v>
      </c>
    </row>
    <row r="49" spans="1:44" hidden="1">
      <c r="A49"/>
      <c r="B49" s="626">
        <v>210586</v>
      </c>
      <c r="C49" s="626">
        <v>81679</v>
      </c>
      <c r="D49" s="626">
        <v>122865</v>
      </c>
      <c r="F49" s="626" t="e">
        <f>VLOOKUP($K49,PSO!$A:$A,1,0)</f>
        <v>#N/A</v>
      </c>
      <c r="G49" s="626" t="e">
        <f>VLOOKUP($K49,SWEPCO!$A:$A,1,0)</f>
        <v>#N/A</v>
      </c>
      <c r="H49" s="626" t="e">
        <f>VLOOKUP($K49,#REF!,1,0)</f>
        <v>#REF!</v>
      </c>
      <c r="I49" s="626" t="str">
        <f t="shared" si="0"/>
        <v>Yes</v>
      </c>
      <c r="J49" s="626">
        <v>0</v>
      </c>
      <c r="K49" s="626">
        <f>Table1[[#This Row],[CPP]]</f>
        <v>0</v>
      </c>
      <c r="L49" s="626">
        <v>0</v>
      </c>
      <c r="M49" s="626" t="s">
        <v>2072</v>
      </c>
      <c r="N49" s="626" t="s">
        <v>2127</v>
      </c>
      <c r="O49" s="626" t="s">
        <v>2184</v>
      </c>
      <c r="P49" s="626" t="s">
        <v>1560</v>
      </c>
      <c r="Q49" s="627">
        <v>44652</v>
      </c>
      <c r="R49" s="627"/>
      <c r="S49" s="627">
        <v>44562</v>
      </c>
      <c r="T49" s="627">
        <v>44152</v>
      </c>
      <c r="U49" s="623" t="s">
        <v>1912</v>
      </c>
      <c r="V49" s="624">
        <v>202500</v>
      </c>
      <c r="W49" s="625">
        <v>2021</v>
      </c>
      <c r="X49" s="624">
        <v>207562.5</v>
      </c>
      <c r="Y49" s="624">
        <v>202500</v>
      </c>
      <c r="AA49" s="624">
        <v>0</v>
      </c>
      <c r="AC49" s="623" t="s">
        <v>1804</v>
      </c>
      <c r="AD49" s="623">
        <v>520999</v>
      </c>
      <c r="AE49" s="623" t="s">
        <v>2185</v>
      </c>
      <c r="AH49" s="623" t="s">
        <v>2186</v>
      </c>
      <c r="AN49" s="626" t="s">
        <v>2078</v>
      </c>
      <c r="AO49" s="626" t="s">
        <v>2078</v>
      </c>
    </row>
    <row r="50" spans="1:44" hidden="1">
      <c r="A50"/>
      <c r="B50" s="626">
        <v>210586</v>
      </c>
      <c r="C50" s="626">
        <v>81679</v>
      </c>
      <c r="D50" s="626">
        <v>122866</v>
      </c>
      <c r="F50" s="626" t="e">
        <f>VLOOKUP($K50,PSO!$A:$A,1,0)</f>
        <v>#N/A</v>
      </c>
      <c r="G50" s="626" t="e">
        <f>VLOOKUP($K50,SWEPCO!$A:$A,1,0)</f>
        <v>#N/A</v>
      </c>
      <c r="H50" s="626" t="e">
        <f>VLOOKUP($K50,#REF!,1,0)</f>
        <v>#REF!</v>
      </c>
      <c r="I50" s="626" t="str">
        <f t="shared" si="0"/>
        <v>Yes</v>
      </c>
      <c r="J50" s="626">
        <v>0</v>
      </c>
      <c r="K50" s="626">
        <f>Table1[[#This Row],[CPP]]</f>
        <v>0</v>
      </c>
      <c r="L50" s="626">
        <v>0</v>
      </c>
      <c r="M50" s="626" t="s">
        <v>2072</v>
      </c>
      <c r="N50" s="626" t="s">
        <v>2127</v>
      </c>
      <c r="O50" s="626" t="s">
        <v>2187</v>
      </c>
      <c r="P50" s="626" t="s">
        <v>1560</v>
      </c>
      <c r="Q50" s="627">
        <v>44652</v>
      </c>
      <c r="R50" s="627"/>
      <c r="S50" s="627">
        <v>44562</v>
      </c>
      <c r="T50" s="627">
        <v>44152</v>
      </c>
      <c r="U50" s="623" t="s">
        <v>1912</v>
      </c>
      <c r="V50" s="624">
        <v>405000</v>
      </c>
      <c r="W50" s="625">
        <v>2021</v>
      </c>
      <c r="X50" s="624">
        <v>415125</v>
      </c>
      <c r="Y50" s="624">
        <v>405000</v>
      </c>
      <c r="AA50" s="624">
        <v>0</v>
      </c>
      <c r="AC50" s="623" t="s">
        <v>1804</v>
      </c>
      <c r="AD50" s="623">
        <v>520999</v>
      </c>
      <c r="AE50" s="623" t="s">
        <v>2185</v>
      </c>
      <c r="AH50" s="623" t="s">
        <v>2188</v>
      </c>
      <c r="AN50" s="626" t="s">
        <v>2078</v>
      </c>
      <c r="AO50" s="626" t="s">
        <v>2078</v>
      </c>
    </row>
    <row r="51" spans="1:44" hidden="1">
      <c r="A51"/>
      <c r="B51" s="626">
        <v>210670</v>
      </c>
      <c r="C51" s="626">
        <v>81741</v>
      </c>
      <c r="D51" s="626">
        <v>133085</v>
      </c>
      <c r="F51" s="626" t="e">
        <f>VLOOKUP($K51,PSO!$A:$A,1,0)</f>
        <v>#N/A</v>
      </c>
      <c r="G51" s="626" t="e">
        <f>VLOOKUP($K51,SWEPCO!$A:$A,1,0)</f>
        <v>#N/A</v>
      </c>
      <c r="H51" s="626" t="e">
        <f>VLOOKUP($K51,#REF!,1,0)</f>
        <v>#N/A</v>
      </c>
      <c r="I51" s="626" t="str">
        <f t="shared" si="0"/>
        <v>No</v>
      </c>
      <c r="J51" s="626" t="e">
        <v>#N/A</v>
      </c>
      <c r="K51" s="626" t="e">
        <f>Table1[[#This Row],[CPP]]</f>
        <v>#N/A</v>
      </c>
      <c r="L51" s="626" t="e">
        <v>#N/A</v>
      </c>
      <c r="M51" s="626" t="s">
        <v>2116</v>
      </c>
      <c r="N51" s="626" t="s">
        <v>2166</v>
      </c>
      <c r="O51" s="626" t="s">
        <v>2189</v>
      </c>
      <c r="P51" s="626" t="s">
        <v>1560</v>
      </c>
      <c r="Q51" s="632"/>
      <c r="R51" s="632"/>
      <c r="S51" s="627">
        <v>45658</v>
      </c>
      <c r="T51" s="627">
        <v>44679</v>
      </c>
      <c r="U51" s="623" t="s">
        <v>1912</v>
      </c>
      <c r="Y51" s="624">
        <v>57512100</v>
      </c>
      <c r="AA51" s="624">
        <v>0</v>
      </c>
      <c r="AC51" s="623" t="s">
        <v>1827</v>
      </c>
      <c r="AH51" s="623" t="s">
        <v>2190</v>
      </c>
      <c r="AN51" s="626" t="s">
        <v>2078</v>
      </c>
      <c r="AO51" s="626" t="s">
        <v>2078</v>
      </c>
    </row>
    <row r="52" spans="1:44" hidden="1">
      <c r="A52"/>
      <c r="B52" s="626">
        <v>210670</v>
      </c>
      <c r="C52" s="626">
        <v>81741</v>
      </c>
      <c r="D52" s="626">
        <v>133106</v>
      </c>
      <c r="F52" s="626" t="e">
        <f>VLOOKUP($K52,PSO!$A:$A,1,0)</f>
        <v>#N/A</v>
      </c>
      <c r="G52" s="626" t="e">
        <f>VLOOKUP($K52,SWEPCO!$A:$A,1,0)</f>
        <v>#N/A</v>
      </c>
      <c r="H52" s="626" t="e">
        <f>VLOOKUP($K52,#REF!,1,0)</f>
        <v>#N/A</v>
      </c>
      <c r="I52" s="626" t="str">
        <f t="shared" si="0"/>
        <v>No</v>
      </c>
      <c r="J52" s="626" t="e">
        <v>#N/A</v>
      </c>
      <c r="K52" s="626" t="e">
        <f>Table1[[#This Row],[CPP]]</f>
        <v>#N/A</v>
      </c>
      <c r="L52" s="626" t="e">
        <v>#N/A</v>
      </c>
      <c r="M52" s="626" t="s">
        <v>2116</v>
      </c>
      <c r="N52" s="626" t="s">
        <v>2166</v>
      </c>
      <c r="O52" s="626" t="s">
        <v>2191</v>
      </c>
      <c r="P52" s="626" t="s">
        <v>1560</v>
      </c>
      <c r="Q52" s="632"/>
      <c r="R52" s="632"/>
      <c r="S52" s="627">
        <v>45658</v>
      </c>
      <c r="T52" s="627">
        <v>44679</v>
      </c>
      <c r="U52" s="623" t="s">
        <v>1912</v>
      </c>
      <c r="Y52" s="624">
        <v>23400139</v>
      </c>
      <c r="AA52" s="624">
        <v>0</v>
      </c>
      <c r="AC52" s="623" t="s">
        <v>1827</v>
      </c>
      <c r="AH52" s="623" t="s">
        <v>2192</v>
      </c>
      <c r="AN52" s="626" t="s">
        <v>2078</v>
      </c>
      <c r="AO52" s="626" t="s">
        <v>2078</v>
      </c>
    </row>
    <row r="53" spans="1:44" hidden="1">
      <c r="A53"/>
      <c r="B53" s="626">
        <v>210616</v>
      </c>
      <c r="C53" s="626">
        <v>81741</v>
      </c>
      <c r="D53" s="626">
        <v>143176</v>
      </c>
      <c r="F53" s="626" t="e">
        <f>VLOOKUP($K53,PSO!$A:$A,1,0)</f>
        <v>#N/A</v>
      </c>
      <c r="G53" s="626" t="e">
        <f>VLOOKUP($K53,SWEPCO!$A:$A,1,0)</f>
        <v>#N/A</v>
      </c>
      <c r="H53" s="626" t="e">
        <f>VLOOKUP($K53,#REF!,1,0)</f>
        <v>#REF!</v>
      </c>
      <c r="I53" s="626" t="str">
        <f t="shared" si="0"/>
        <v>Yes</v>
      </c>
      <c r="J53" s="626">
        <v>0</v>
      </c>
      <c r="K53" s="626">
        <f>Table1[[#This Row],[CPP]]</f>
        <v>0</v>
      </c>
      <c r="L53" s="626">
        <v>0</v>
      </c>
      <c r="M53" s="626" t="s">
        <v>2104</v>
      </c>
      <c r="N53" s="626" t="s">
        <v>2166</v>
      </c>
      <c r="O53" s="626" t="s">
        <v>2193</v>
      </c>
      <c r="P53" s="626" t="s">
        <v>1560</v>
      </c>
      <c r="Q53" s="627">
        <v>45658</v>
      </c>
      <c r="R53" s="627"/>
      <c r="S53" s="627">
        <v>45658</v>
      </c>
      <c r="T53" s="627">
        <v>44351</v>
      </c>
      <c r="U53" s="623" t="s">
        <v>1912</v>
      </c>
      <c r="V53" s="624">
        <v>6484533</v>
      </c>
      <c r="W53" s="625">
        <v>2021</v>
      </c>
      <c r="X53" s="624">
        <v>6646646.3250000002</v>
      </c>
      <c r="Y53" s="624">
        <v>6484533</v>
      </c>
      <c r="AC53" s="623" t="s">
        <v>1827</v>
      </c>
      <c r="AH53" s="623" t="s">
        <v>2194</v>
      </c>
      <c r="AN53" s="626" t="s">
        <v>2078</v>
      </c>
      <c r="AO53" s="626" t="s">
        <v>2078</v>
      </c>
    </row>
    <row r="54" spans="1:44">
      <c r="A54"/>
      <c r="C54" s="626">
        <v>81489</v>
      </c>
      <c r="D54" s="626">
        <v>112333</v>
      </c>
      <c r="F54" s="626" t="e">
        <f>VLOOKUP($K54,PSO!$A:$A,1,0)</f>
        <v>#N/A</v>
      </c>
      <c r="G54" s="626" t="e">
        <f>VLOOKUP($K54,SWEPCO!$A:$A,1,0)</f>
        <v>#N/A</v>
      </c>
      <c r="H54" s="626" t="e">
        <f>VLOOKUP($K54,#REF!,1,0)</f>
        <v>#REF!</v>
      </c>
      <c r="I54" s="626" t="str">
        <f t="shared" si="0"/>
        <v>Yes</v>
      </c>
      <c r="J54" s="640" t="s">
        <v>2978</v>
      </c>
      <c r="K54" s="626" t="str">
        <f>Table1[[#This Row],[CPP]]</f>
        <v>TP2021760</v>
      </c>
      <c r="L54" s="626" t="s">
        <v>2973</v>
      </c>
      <c r="M54" s="626" t="s">
        <v>1425</v>
      </c>
      <c r="N54" s="623" t="s">
        <v>1963</v>
      </c>
      <c r="O54" s="623" t="s">
        <v>1964</v>
      </c>
      <c r="P54" s="623" t="s">
        <v>1592</v>
      </c>
      <c r="R54" s="633">
        <v>45047</v>
      </c>
      <c r="U54" s="623" t="s">
        <v>1826</v>
      </c>
      <c r="Y54" s="624">
        <v>1388819</v>
      </c>
      <c r="Z54" s="629">
        <v>1704279</v>
      </c>
      <c r="AA54" s="624">
        <v>0</v>
      </c>
      <c r="AC54" s="623" t="s">
        <v>1827</v>
      </c>
      <c r="AH54" s="623" t="s">
        <v>1965</v>
      </c>
      <c r="AI54" s="630">
        <v>345</v>
      </c>
      <c r="AJ54" s="626">
        <v>0.18</v>
      </c>
      <c r="AN54" s="626" t="s">
        <v>2078</v>
      </c>
      <c r="AO54" s="626" t="s">
        <v>2078</v>
      </c>
      <c r="AP54" s="626" t="s">
        <v>1800</v>
      </c>
      <c r="AQ54" s="630" t="s">
        <v>2195</v>
      </c>
      <c r="AR54" s="623" t="s">
        <v>2196</v>
      </c>
    </row>
    <row r="55" spans="1:44" hidden="1">
      <c r="A55"/>
      <c r="B55" s="626">
        <v>210645</v>
      </c>
      <c r="C55" s="626">
        <v>81769</v>
      </c>
      <c r="D55" s="626">
        <v>143599</v>
      </c>
      <c r="F55" s="626" t="e">
        <f>VLOOKUP($K55,PSO!$A:$A,1,0)</f>
        <v>#N/A</v>
      </c>
      <c r="G55" s="626" t="e">
        <f>VLOOKUP($K55,SWEPCO!$A:$A,1,0)</f>
        <v>#N/A</v>
      </c>
      <c r="H55" s="626" t="e">
        <f>VLOOKUP($K55,#REF!,1,0)</f>
        <v>#N/A</v>
      </c>
      <c r="I55" s="626" t="str">
        <f t="shared" si="0"/>
        <v>No</v>
      </c>
      <c r="J55" s="626" t="e">
        <v>#N/A</v>
      </c>
      <c r="K55" s="626" t="e">
        <f>Table1[[#This Row],[CPP]]</f>
        <v>#N/A</v>
      </c>
      <c r="L55" s="626" t="e">
        <v>#N/A</v>
      </c>
      <c r="M55" s="626" t="s">
        <v>2143</v>
      </c>
      <c r="N55" s="626" t="s">
        <v>2149</v>
      </c>
      <c r="O55" s="626" t="s">
        <v>2197</v>
      </c>
      <c r="P55" s="626" t="s">
        <v>1560</v>
      </c>
      <c r="Q55" s="627">
        <v>45809</v>
      </c>
      <c r="R55" s="627"/>
      <c r="S55" s="627">
        <v>44927</v>
      </c>
      <c r="T55" s="627">
        <v>44629</v>
      </c>
      <c r="U55" s="623" t="s">
        <v>2135</v>
      </c>
      <c r="V55" s="624">
        <v>1194000</v>
      </c>
      <c r="W55" s="625">
        <v>2022</v>
      </c>
      <c r="X55" s="624">
        <v>1194000</v>
      </c>
      <c r="Y55" s="624">
        <v>1194000</v>
      </c>
      <c r="AC55" s="623" t="s">
        <v>1804</v>
      </c>
      <c r="AH55" s="623" t="s">
        <v>2198</v>
      </c>
      <c r="AI55" s="626">
        <v>115</v>
      </c>
      <c r="AN55" s="626" t="s">
        <v>2078</v>
      </c>
      <c r="AO55" s="626" t="s">
        <v>2078</v>
      </c>
    </row>
    <row r="56" spans="1:44" hidden="1">
      <c r="A56"/>
      <c r="B56" s="626">
        <v>210645</v>
      </c>
      <c r="C56" s="626">
        <v>81769</v>
      </c>
      <c r="D56" s="626">
        <v>143600</v>
      </c>
      <c r="F56" s="626" t="e">
        <f>VLOOKUP($K56,PSO!$A:$A,1,0)</f>
        <v>#N/A</v>
      </c>
      <c r="G56" s="626" t="e">
        <f>VLOOKUP($K56,SWEPCO!$A:$A,1,0)</f>
        <v>#N/A</v>
      </c>
      <c r="H56" s="626" t="e">
        <f>VLOOKUP($K56,#REF!,1,0)</f>
        <v>#N/A</v>
      </c>
      <c r="I56" s="626" t="str">
        <f t="shared" si="0"/>
        <v>No</v>
      </c>
      <c r="J56" s="626" t="e">
        <v>#N/A</v>
      </c>
      <c r="K56" s="626" t="e">
        <f>Table1[[#This Row],[CPP]]</f>
        <v>#N/A</v>
      </c>
      <c r="L56" s="626" t="e">
        <v>#N/A</v>
      </c>
      <c r="M56" s="626" t="s">
        <v>2143</v>
      </c>
      <c r="N56" s="626" t="s">
        <v>2149</v>
      </c>
      <c r="O56" s="626" t="s">
        <v>2199</v>
      </c>
      <c r="P56" s="626" t="s">
        <v>1560</v>
      </c>
      <c r="Q56" s="627">
        <v>45809</v>
      </c>
      <c r="R56" s="627"/>
      <c r="S56" s="627">
        <v>44927</v>
      </c>
      <c r="T56" s="627">
        <v>44629</v>
      </c>
      <c r="U56" s="623" t="s">
        <v>2135</v>
      </c>
      <c r="V56" s="624">
        <v>1129000</v>
      </c>
      <c r="W56" s="625">
        <v>2022</v>
      </c>
      <c r="X56" s="624">
        <v>1129000</v>
      </c>
      <c r="Y56" s="624">
        <v>1129000</v>
      </c>
      <c r="AC56" s="623" t="s">
        <v>1804</v>
      </c>
      <c r="AH56" s="623" t="s">
        <v>2200</v>
      </c>
      <c r="AI56" s="626">
        <v>115</v>
      </c>
      <c r="AN56" s="626" t="s">
        <v>2078</v>
      </c>
      <c r="AO56" s="626" t="s">
        <v>2078</v>
      </c>
    </row>
    <row r="57" spans="1:44" hidden="1">
      <c r="A57"/>
      <c r="B57" s="626">
        <v>210648</v>
      </c>
      <c r="C57" s="626">
        <v>81691</v>
      </c>
      <c r="D57" s="626">
        <v>143613</v>
      </c>
      <c r="F57" s="626" t="e">
        <f>VLOOKUP($K57,PSO!$A:$A,1,0)</f>
        <v>#N/A</v>
      </c>
      <c r="G57" s="626" t="e">
        <f>VLOOKUP($K57,SWEPCO!$A:$A,1,0)</f>
        <v>#N/A</v>
      </c>
      <c r="H57" s="626" t="e">
        <f>VLOOKUP($K57,#REF!,1,0)</f>
        <v>#N/A</v>
      </c>
      <c r="I57" s="626" t="str">
        <f t="shared" si="0"/>
        <v>No</v>
      </c>
      <c r="J57" s="626" t="e">
        <v>#N/A</v>
      </c>
      <c r="K57" s="626" t="e">
        <f>Table1[[#This Row],[CPP]]</f>
        <v>#N/A</v>
      </c>
      <c r="L57" s="626" t="e">
        <v>#N/A</v>
      </c>
      <c r="M57" s="626" t="s">
        <v>2137</v>
      </c>
      <c r="N57" s="626" t="s">
        <v>2133</v>
      </c>
      <c r="O57" s="626" t="s">
        <v>2201</v>
      </c>
      <c r="P57" s="626" t="s">
        <v>1560</v>
      </c>
      <c r="Q57" s="627">
        <v>45658</v>
      </c>
      <c r="R57" s="627"/>
      <c r="S57" s="627">
        <v>45658</v>
      </c>
      <c r="T57" s="627">
        <v>44631</v>
      </c>
      <c r="U57" s="623" t="s">
        <v>2135</v>
      </c>
      <c r="V57" s="624">
        <v>1744800</v>
      </c>
      <c r="W57" s="625">
        <v>2022</v>
      </c>
      <c r="X57" s="624">
        <v>1744800</v>
      </c>
      <c r="Y57" s="624">
        <v>1744800</v>
      </c>
      <c r="AC57" s="623" t="s">
        <v>1827</v>
      </c>
      <c r="AH57" s="623" t="s">
        <v>2202</v>
      </c>
      <c r="AI57" s="626">
        <v>230</v>
      </c>
      <c r="AN57" s="626" t="s">
        <v>2078</v>
      </c>
      <c r="AO57" s="626" t="s">
        <v>2078</v>
      </c>
    </row>
    <row r="58" spans="1:44" hidden="1">
      <c r="A58"/>
      <c r="B58" s="626">
        <v>210648</v>
      </c>
      <c r="C58" s="626">
        <v>81691</v>
      </c>
      <c r="D58" s="626">
        <v>143614</v>
      </c>
      <c r="F58" s="626" t="e">
        <f>VLOOKUP($K58,PSO!$A:$A,1,0)</f>
        <v>#N/A</v>
      </c>
      <c r="G58" s="626" t="e">
        <f>VLOOKUP($K58,SWEPCO!$A:$A,1,0)</f>
        <v>#N/A</v>
      </c>
      <c r="H58" s="626" t="e">
        <f>VLOOKUP($K58,#REF!,1,0)</f>
        <v>#N/A</v>
      </c>
      <c r="I58" s="626" t="str">
        <f t="shared" si="0"/>
        <v>No</v>
      </c>
      <c r="J58" s="626" t="e">
        <v>#N/A</v>
      </c>
      <c r="K58" s="626" t="e">
        <f>Table1[[#This Row],[CPP]]</f>
        <v>#N/A</v>
      </c>
      <c r="L58" s="626" t="e">
        <v>#N/A</v>
      </c>
      <c r="M58" s="626" t="s">
        <v>2137</v>
      </c>
      <c r="N58" s="626" t="s">
        <v>2133</v>
      </c>
      <c r="O58" s="626" t="s">
        <v>2203</v>
      </c>
      <c r="P58" s="626" t="s">
        <v>1560</v>
      </c>
      <c r="Q58" s="627">
        <v>45658</v>
      </c>
      <c r="R58" s="627"/>
      <c r="S58" s="627">
        <v>45658</v>
      </c>
      <c r="T58" s="627">
        <v>44631</v>
      </c>
      <c r="U58" s="623" t="s">
        <v>2135</v>
      </c>
      <c r="V58" s="624">
        <v>5845900</v>
      </c>
      <c r="W58" s="625">
        <v>2022</v>
      </c>
      <c r="X58" s="624">
        <v>5845900</v>
      </c>
      <c r="Y58" s="624">
        <v>5845900</v>
      </c>
      <c r="AC58" s="623" t="s">
        <v>1827</v>
      </c>
      <c r="AH58" s="623" t="s">
        <v>2204</v>
      </c>
      <c r="AI58" s="626">
        <v>230</v>
      </c>
      <c r="AN58" s="626" t="s">
        <v>2078</v>
      </c>
      <c r="AO58" s="626" t="s">
        <v>2078</v>
      </c>
    </row>
    <row r="59" spans="1:44" hidden="1">
      <c r="A59"/>
      <c r="B59" s="626">
        <v>210656</v>
      </c>
      <c r="C59" s="626">
        <v>92184</v>
      </c>
      <c r="D59" s="626">
        <v>143786</v>
      </c>
      <c r="F59" s="626" t="e">
        <f>VLOOKUP($K59,PSO!$A:$A,1,0)</f>
        <v>#N/A</v>
      </c>
      <c r="G59" s="626" t="e">
        <f>VLOOKUP($K59,SWEPCO!$A:$A,1,0)</f>
        <v>#N/A</v>
      </c>
      <c r="H59" s="626" t="e">
        <f>VLOOKUP($K59,#REF!,1,0)</f>
        <v>#N/A</v>
      </c>
      <c r="I59" s="626" t="str">
        <f t="shared" si="0"/>
        <v>No</v>
      </c>
      <c r="J59" s="626" t="e">
        <v>#N/A</v>
      </c>
      <c r="K59" s="626" t="e">
        <f>Table1[[#This Row],[CPP]]</f>
        <v>#N/A</v>
      </c>
      <c r="L59" s="626" t="e">
        <v>#N/A</v>
      </c>
      <c r="M59" s="626" t="s">
        <v>2104</v>
      </c>
      <c r="N59" s="626" t="s">
        <v>2205</v>
      </c>
      <c r="O59" s="626" t="s">
        <v>2206</v>
      </c>
      <c r="P59" s="626" t="s">
        <v>1560</v>
      </c>
      <c r="Q59" s="632"/>
      <c r="R59" s="632"/>
      <c r="S59" s="627">
        <v>44927</v>
      </c>
      <c r="T59" s="627">
        <v>44631</v>
      </c>
      <c r="U59" s="623" t="s">
        <v>2135</v>
      </c>
      <c r="V59" s="624">
        <v>168228</v>
      </c>
      <c r="W59" s="625">
        <v>2022</v>
      </c>
      <c r="X59" s="624">
        <v>168228</v>
      </c>
      <c r="Y59" s="624">
        <v>168228</v>
      </c>
      <c r="AA59" s="624">
        <v>0</v>
      </c>
      <c r="AC59" s="623" t="s">
        <v>1827</v>
      </c>
      <c r="AH59" s="623" t="s">
        <v>2207</v>
      </c>
      <c r="AI59" s="626">
        <v>69</v>
      </c>
      <c r="AN59" s="626" t="s">
        <v>2078</v>
      </c>
      <c r="AO59" s="626" t="s">
        <v>2078</v>
      </c>
    </row>
    <row r="60" spans="1:44" hidden="1">
      <c r="A60"/>
      <c r="B60" s="626">
        <v>210644</v>
      </c>
      <c r="C60" s="626">
        <v>92238</v>
      </c>
      <c r="D60" s="626">
        <v>144142</v>
      </c>
      <c r="F60" s="626" t="e">
        <f>VLOOKUP($K60,PSO!$A:$A,1,0)</f>
        <v>#N/A</v>
      </c>
      <c r="G60" s="626" t="e">
        <f>VLOOKUP($K60,SWEPCO!$A:$A,1,0)</f>
        <v>#N/A</v>
      </c>
      <c r="H60" s="626" t="e">
        <f>VLOOKUP($K60,#REF!,1,0)</f>
        <v>#N/A</v>
      </c>
      <c r="I60" s="626" t="str">
        <f t="shared" si="0"/>
        <v>No</v>
      </c>
      <c r="J60" s="626" t="e">
        <v>#N/A</v>
      </c>
      <c r="K60" s="626" t="e">
        <f>Table1[[#This Row],[CPP]]</f>
        <v>#N/A</v>
      </c>
      <c r="L60" s="626" t="e">
        <v>#N/A</v>
      </c>
      <c r="M60" s="626" t="s">
        <v>2208</v>
      </c>
      <c r="N60" s="626" t="s">
        <v>2209</v>
      </c>
      <c r="O60" s="626" t="s">
        <v>2210</v>
      </c>
      <c r="P60" s="626" t="s">
        <v>1560</v>
      </c>
      <c r="Q60" s="627">
        <v>45273</v>
      </c>
      <c r="R60" s="627"/>
      <c r="S60" s="627">
        <v>44927</v>
      </c>
      <c r="T60" s="627">
        <v>44631</v>
      </c>
      <c r="U60" s="623" t="s">
        <v>2135</v>
      </c>
      <c r="Y60" s="624">
        <v>380321</v>
      </c>
      <c r="AC60" s="623" t="s">
        <v>1804</v>
      </c>
      <c r="AH60" s="623" t="s">
        <v>2211</v>
      </c>
      <c r="AN60" s="626" t="s">
        <v>2078</v>
      </c>
      <c r="AO60" s="626" t="s">
        <v>2078</v>
      </c>
    </row>
    <row r="61" spans="1:44" hidden="1">
      <c r="A61"/>
      <c r="B61" s="626">
        <v>210645</v>
      </c>
      <c r="C61" s="626">
        <v>92238</v>
      </c>
      <c r="D61" s="626">
        <v>144143</v>
      </c>
      <c r="F61" s="626" t="e">
        <f>VLOOKUP($K61,PSO!$A:$A,1,0)</f>
        <v>#N/A</v>
      </c>
      <c r="G61" s="626" t="e">
        <f>VLOOKUP($K61,SWEPCO!$A:$A,1,0)</f>
        <v>#N/A</v>
      </c>
      <c r="H61" s="626" t="e">
        <f>VLOOKUP($K61,#REF!,1,0)</f>
        <v>#N/A</v>
      </c>
      <c r="I61" s="626" t="str">
        <f t="shared" si="0"/>
        <v>No</v>
      </c>
      <c r="J61" s="626" t="e">
        <v>#N/A</v>
      </c>
      <c r="K61" s="626" t="e">
        <f>Table1[[#This Row],[CPP]]</f>
        <v>#N/A</v>
      </c>
      <c r="L61" s="626" t="e">
        <v>#N/A</v>
      </c>
      <c r="M61" s="626" t="s">
        <v>2143</v>
      </c>
      <c r="N61" s="626" t="s">
        <v>2209</v>
      </c>
      <c r="O61" s="626" t="s">
        <v>2212</v>
      </c>
      <c r="P61" s="626" t="s">
        <v>1560</v>
      </c>
      <c r="Q61" s="627">
        <v>45291</v>
      </c>
      <c r="R61" s="627"/>
      <c r="S61" s="627">
        <v>44927</v>
      </c>
      <c r="T61" s="627">
        <v>44629</v>
      </c>
      <c r="U61" s="623" t="s">
        <v>2135</v>
      </c>
      <c r="V61" s="624">
        <v>281000</v>
      </c>
      <c r="W61" s="625">
        <v>2022</v>
      </c>
      <c r="X61" s="624">
        <v>281000</v>
      </c>
      <c r="Y61" s="624">
        <v>281000</v>
      </c>
      <c r="AC61" s="623" t="s">
        <v>1804</v>
      </c>
      <c r="AH61" s="623" t="s">
        <v>2211</v>
      </c>
      <c r="AN61" s="626" t="s">
        <v>2078</v>
      </c>
      <c r="AO61" s="626" t="s">
        <v>2078</v>
      </c>
    </row>
    <row r="62" spans="1:44" hidden="1">
      <c r="A62"/>
      <c r="C62" s="626">
        <v>30959</v>
      </c>
      <c r="D62" s="626">
        <v>51338</v>
      </c>
      <c r="F62" s="626" t="e">
        <f>VLOOKUP($K62,PSO!$A:$A,1,0)</f>
        <v>#N/A</v>
      </c>
      <c r="G62" s="626" t="e">
        <f>VLOOKUP($K62,SWEPCO!$A:$A,1,0)</f>
        <v>#N/A</v>
      </c>
      <c r="H62" s="626" t="e">
        <f>VLOOKUP($K62,#REF!,1,0)</f>
        <v>#REF!</v>
      </c>
      <c r="I62" s="626" t="str">
        <f t="shared" si="0"/>
        <v>Yes</v>
      </c>
      <c r="J62" s="626">
        <v>0</v>
      </c>
      <c r="K62" s="626">
        <f>Table1[[#This Row],[CPP]]</f>
        <v>0</v>
      </c>
      <c r="L62" s="626">
        <v>0</v>
      </c>
      <c r="M62" s="626" t="s">
        <v>2107</v>
      </c>
      <c r="N62" s="626" t="s">
        <v>2213</v>
      </c>
      <c r="O62" s="626" t="s">
        <v>2214</v>
      </c>
      <c r="P62" s="626" t="s">
        <v>1592</v>
      </c>
      <c r="Q62" s="627">
        <v>44385</v>
      </c>
      <c r="R62" s="627"/>
      <c r="U62" s="623" t="s">
        <v>1826</v>
      </c>
      <c r="Y62" s="624">
        <v>2098946</v>
      </c>
      <c r="AA62" s="624">
        <v>0</v>
      </c>
      <c r="AC62" s="623" t="s">
        <v>1820</v>
      </c>
      <c r="AH62" s="623" t="s">
        <v>2215</v>
      </c>
      <c r="AN62" s="626" t="s">
        <v>2078</v>
      </c>
      <c r="AO62" s="626" t="s">
        <v>2078</v>
      </c>
    </row>
    <row r="63" spans="1:44" hidden="1">
      <c r="A63"/>
      <c r="C63" s="626">
        <v>30959</v>
      </c>
      <c r="D63" s="626">
        <v>51360</v>
      </c>
      <c r="F63" s="626" t="e">
        <f>VLOOKUP($K63,PSO!$A:$A,1,0)</f>
        <v>#N/A</v>
      </c>
      <c r="G63" s="626" t="e">
        <f>VLOOKUP($K63,SWEPCO!$A:$A,1,0)</f>
        <v>#N/A</v>
      </c>
      <c r="H63" s="626" t="e">
        <f>VLOOKUP($K63,#REF!,1,0)</f>
        <v>#REF!</v>
      </c>
      <c r="I63" s="626" t="str">
        <f t="shared" si="0"/>
        <v>Yes</v>
      </c>
      <c r="J63" s="626">
        <v>0</v>
      </c>
      <c r="K63" s="626">
        <f>Table1[[#This Row],[CPP]]</f>
        <v>0</v>
      </c>
      <c r="L63" s="626">
        <v>0</v>
      </c>
      <c r="M63" s="626" t="s">
        <v>2107</v>
      </c>
      <c r="N63" s="626" t="s">
        <v>2213</v>
      </c>
      <c r="O63" s="626" t="s">
        <v>2216</v>
      </c>
      <c r="P63" s="626" t="s">
        <v>1592</v>
      </c>
      <c r="Q63" s="627">
        <v>44405</v>
      </c>
      <c r="R63" s="627"/>
      <c r="U63" s="623" t="s">
        <v>1826</v>
      </c>
      <c r="Y63" s="624">
        <v>1674997</v>
      </c>
      <c r="AA63" s="624">
        <v>0</v>
      </c>
      <c r="AC63" s="623" t="s">
        <v>1820</v>
      </c>
      <c r="AH63" s="623" t="s">
        <v>2217</v>
      </c>
      <c r="AN63" s="626" t="s">
        <v>2078</v>
      </c>
      <c r="AO63" s="626" t="s">
        <v>2078</v>
      </c>
    </row>
    <row r="64" spans="1:44" hidden="1">
      <c r="A64"/>
      <c r="C64" s="626">
        <v>51239</v>
      </c>
      <c r="D64" s="626">
        <v>71933</v>
      </c>
      <c r="F64" s="626" t="e">
        <f>VLOOKUP($K64,PSO!$A:$A,1,0)</f>
        <v>#N/A</v>
      </c>
      <c r="G64" s="626" t="e">
        <f>VLOOKUP($K64,SWEPCO!$A:$A,1,0)</f>
        <v>#N/A</v>
      </c>
      <c r="H64" s="626" t="e">
        <f>VLOOKUP($K64,#REF!,1,0)</f>
        <v>#REF!</v>
      </c>
      <c r="I64" s="626" t="str">
        <f t="shared" si="0"/>
        <v>Yes</v>
      </c>
      <c r="J64" s="626">
        <v>0</v>
      </c>
      <c r="K64" s="626">
        <f>Table1[[#This Row],[CPP]]</f>
        <v>0</v>
      </c>
      <c r="L64" s="626">
        <v>0</v>
      </c>
      <c r="M64" s="626" t="s">
        <v>2143</v>
      </c>
      <c r="N64" s="626" t="s">
        <v>2218</v>
      </c>
      <c r="O64" s="626" t="s">
        <v>2219</v>
      </c>
      <c r="P64" s="626" t="s">
        <v>1592</v>
      </c>
      <c r="Q64" s="627">
        <v>45383</v>
      </c>
      <c r="R64" s="627"/>
      <c r="U64" s="623" t="s">
        <v>1826</v>
      </c>
      <c r="Y64" s="624">
        <v>4700000</v>
      </c>
      <c r="AC64" s="623" t="s">
        <v>1827</v>
      </c>
      <c r="AD64" s="623">
        <v>640503</v>
      </c>
      <c r="AE64" s="623" t="s">
        <v>2220</v>
      </c>
      <c r="AH64" s="623" t="s">
        <v>2221</v>
      </c>
      <c r="AN64" s="626" t="s">
        <v>2078</v>
      </c>
      <c r="AO64" s="626" t="s">
        <v>2078</v>
      </c>
    </row>
    <row r="65" spans="1:44" hidden="1">
      <c r="A65"/>
      <c r="C65" s="626">
        <v>51239</v>
      </c>
      <c r="D65" s="626">
        <v>71934</v>
      </c>
      <c r="F65" s="626" t="e">
        <f>VLOOKUP($K65,PSO!$A:$A,1,0)</f>
        <v>#N/A</v>
      </c>
      <c r="G65" s="626" t="e">
        <f>VLOOKUP($K65,SWEPCO!$A:$A,1,0)</f>
        <v>#N/A</v>
      </c>
      <c r="H65" s="626" t="e">
        <f>VLOOKUP($K65,#REF!,1,0)</f>
        <v>#REF!</v>
      </c>
      <c r="I65" s="626" t="str">
        <f t="shared" si="0"/>
        <v>Yes</v>
      </c>
      <c r="J65" s="626">
        <v>0</v>
      </c>
      <c r="K65" s="626">
        <f>Table1[[#This Row],[CPP]]</f>
        <v>0</v>
      </c>
      <c r="L65" s="626">
        <v>0</v>
      </c>
      <c r="M65" s="626" t="s">
        <v>2143</v>
      </c>
      <c r="N65" s="626" t="s">
        <v>2218</v>
      </c>
      <c r="O65" s="626" t="s">
        <v>2222</v>
      </c>
      <c r="P65" s="626" t="s">
        <v>1592</v>
      </c>
      <c r="Q65" s="627">
        <v>45383</v>
      </c>
      <c r="R65" s="627"/>
      <c r="U65" s="623" t="s">
        <v>1826</v>
      </c>
      <c r="Y65" s="624">
        <v>5900000</v>
      </c>
      <c r="AC65" s="623" t="s">
        <v>1827</v>
      </c>
      <c r="AD65" s="623">
        <v>640503</v>
      </c>
      <c r="AE65" s="623" t="s">
        <v>2220</v>
      </c>
      <c r="AH65" s="623" t="s">
        <v>2223</v>
      </c>
      <c r="AI65" s="626">
        <v>345</v>
      </c>
      <c r="AN65" s="626" t="s">
        <v>2078</v>
      </c>
      <c r="AO65" s="626" t="s">
        <v>2078</v>
      </c>
    </row>
    <row r="66" spans="1:44" hidden="1">
      <c r="A66"/>
      <c r="C66" s="626">
        <v>51255</v>
      </c>
      <c r="D66" s="626">
        <v>71970</v>
      </c>
      <c r="F66" s="626" t="e">
        <f>VLOOKUP($K66,PSO!$A:$A,1,0)</f>
        <v>#N/A</v>
      </c>
      <c r="G66" s="626" t="e">
        <f>VLOOKUP($K66,SWEPCO!$A:$A,1,0)</f>
        <v>#N/A</v>
      </c>
      <c r="H66" s="626" t="e">
        <f>VLOOKUP($K66,#REF!,1,0)</f>
        <v>#N/A</v>
      </c>
      <c r="I66" s="626" t="str">
        <f t="shared" si="0"/>
        <v>No</v>
      </c>
      <c r="J66" s="626" t="e">
        <v>#N/A</v>
      </c>
      <c r="K66" s="626" t="e">
        <f>Table1[[#This Row],[CPP]]</f>
        <v>#N/A</v>
      </c>
      <c r="L66" s="626" t="e">
        <v>#N/A</v>
      </c>
      <c r="M66" s="626" t="s">
        <v>2072</v>
      </c>
      <c r="N66" s="626" t="s">
        <v>2224</v>
      </c>
      <c r="O66" s="626" t="s">
        <v>2225</v>
      </c>
      <c r="P66" s="626" t="s">
        <v>1592</v>
      </c>
      <c r="Q66" s="627">
        <v>43692</v>
      </c>
      <c r="R66" s="627"/>
      <c r="U66" s="623" t="s">
        <v>1826</v>
      </c>
      <c r="Y66" s="624">
        <v>1700000</v>
      </c>
      <c r="AC66" s="623" t="s">
        <v>1827</v>
      </c>
      <c r="AD66" s="623">
        <v>521052</v>
      </c>
      <c r="AE66" s="623" t="s">
        <v>2226</v>
      </c>
      <c r="AH66" s="623" t="s">
        <v>2227</v>
      </c>
      <c r="AN66" s="626" t="e">
        <v>#N/A</v>
      </c>
      <c r="AO66" s="626" t="e">
        <v>#N/A</v>
      </c>
    </row>
    <row r="67" spans="1:44" hidden="1">
      <c r="A67"/>
      <c r="C67" s="626">
        <v>51261</v>
      </c>
      <c r="D67" s="626">
        <v>71982</v>
      </c>
      <c r="F67" s="626" t="e">
        <f>VLOOKUP($K67,PSO!$A:$A,1,0)</f>
        <v>#N/A</v>
      </c>
      <c r="G67" s="626" t="e">
        <f>VLOOKUP($K67,SWEPCO!$A:$A,1,0)</f>
        <v>#N/A</v>
      </c>
      <c r="H67" s="626" t="e">
        <f>VLOOKUP($K67,#REF!,1,0)</f>
        <v>#REF!</v>
      </c>
      <c r="I67" s="626" t="str">
        <f t="shared" si="0"/>
        <v>Yes</v>
      </c>
      <c r="J67" s="626">
        <v>0</v>
      </c>
      <c r="K67" s="626">
        <f>Table1[[#This Row],[CPP]]</f>
        <v>0</v>
      </c>
      <c r="L67" s="626">
        <v>0</v>
      </c>
      <c r="M67" s="626" t="s">
        <v>2143</v>
      </c>
      <c r="N67" s="626" t="s">
        <v>2228</v>
      </c>
      <c r="O67" s="626" t="s">
        <v>2229</v>
      </c>
      <c r="P67" s="626" t="s">
        <v>1592</v>
      </c>
      <c r="Q67" s="627">
        <v>43770</v>
      </c>
      <c r="R67" s="627"/>
      <c r="U67" s="623" t="s">
        <v>1826</v>
      </c>
      <c r="Y67" s="624">
        <v>1700000</v>
      </c>
      <c r="AC67" s="623" t="s">
        <v>768</v>
      </c>
      <c r="AF67" s="623">
        <v>640169</v>
      </c>
      <c r="AG67" s="623" t="s">
        <v>2230</v>
      </c>
      <c r="AH67" s="623" t="s">
        <v>2231</v>
      </c>
      <c r="AI67" s="626" t="s">
        <v>2232</v>
      </c>
      <c r="AM67" s="626" t="s">
        <v>1800</v>
      </c>
    </row>
    <row r="68" spans="1:44" hidden="1">
      <c r="A68"/>
      <c r="C68" s="626">
        <v>51261</v>
      </c>
      <c r="D68" s="626">
        <v>71983</v>
      </c>
      <c r="F68" s="626" t="e">
        <f>VLOOKUP($K68,PSO!$A:$A,1,0)</f>
        <v>#N/A</v>
      </c>
      <c r="G68" s="626" t="e">
        <f>VLOOKUP($K68,SWEPCO!$A:$A,1,0)</f>
        <v>#N/A</v>
      </c>
      <c r="H68" s="626" t="e">
        <f>VLOOKUP($K68,#REF!,1,0)</f>
        <v>#REF!</v>
      </c>
      <c r="I68" s="626" t="str">
        <f t="shared" si="0"/>
        <v>Yes</v>
      </c>
      <c r="J68" s="626">
        <v>0</v>
      </c>
      <c r="K68" s="626">
        <f>Table1[[#This Row],[CPP]]</f>
        <v>0</v>
      </c>
      <c r="L68" s="626">
        <v>0</v>
      </c>
      <c r="M68" s="626" t="s">
        <v>2143</v>
      </c>
      <c r="N68" s="626" t="s">
        <v>2228</v>
      </c>
      <c r="O68" s="626" t="s">
        <v>2233</v>
      </c>
      <c r="P68" s="626" t="s">
        <v>1592</v>
      </c>
      <c r="Q68" s="627">
        <v>43770</v>
      </c>
      <c r="R68" s="627"/>
      <c r="U68" s="623" t="s">
        <v>1826</v>
      </c>
      <c r="Y68" s="624">
        <v>900000</v>
      </c>
      <c r="AC68" s="623" t="s">
        <v>768</v>
      </c>
      <c r="AD68" s="623">
        <v>640076</v>
      </c>
      <c r="AE68" s="623" t="s">
        <v>2234</v>
      </c>
      <c r="AF68" s="623">
        <v>640208</v>
      </c>
      <c r="AG68" s="623" t="s">
        <v>2235</v>
      </c>
      <c r="AH68" s="623" t="s">
        <v>2236</v>
      </c>
      <c r="AI68" s="626" t="s">
        <v>2232</v>
      </c>
      <c r="AM68" s="626" t="s">
        <v>1800</v>
      </c>
    </row>
    <row r="69" spans="1:44" hidden="1">
      <c r="A69"/>
      <c r="C69" s="626">
        <v>51283</v>
      </c>
      <c r="D69" s="626">
        <v>72032</v>
      </c>
      <c r="F69" s="626" t="e">
        <f>VLOOKUP($K69,PSO!$A:$A,1,0)</f>
        <v>#N/A</v>
      </c>
      <c r="G69" s="626" t="e">
        <f>VLOOKUP($K69,SWEPCO!$A:$A,1,0)</f>
        <v>#N/A</v>
      </c>
      <c r="H69" s="626" t="e">
        <f>VLOOKUP($K69,#REF!,1,0)</f>
        <v>#REF!</v>
      </c>
      <c r="I69" s="626" t="str">
        <f t="shared" si="0"/>
        <v>Yes</v>
      </c>
      <c r="J69" s="626">
        <v>0</v>
      </c>
      <c r="K69" s="626">
        <f>Table1[[#This Row],[CPP]]</f>
        <v>0</v>
      </c>
      <c r="L69" s="626">
        <v>0</v>
      </c>
      <c r="M69" s="626" t="s">
        <v>2107</v>
      </c>
      <c r="N69" s="626" t="s">
        <v>2237</v>
      </c>
      <c r="O69" s="626" t="s">
        <v>2238</v>
      </c>
      <c r="P69" s="626" t="s">
        <v>1592</v>
      </c>
      <c r="Q69" s="627">
        <v>43800</v>
      </c>
      <c r="R69" s="627"/>
      <c r="U69" s="623" t="s">
        <v>1826</v>
      </c>
      <c r="Y69" s="624">
        <v>591193</v>
      </c>
      <c r="AA69" s="624">
        <v>0</v>
      </c>
      <c r="AC69" s="623" t="s">
        <v>1820</v>
      </c>
      <c r="AH69" s="623" t="s">
        <v>2239</v>
      </c>
      <c r="AN69" s="626" t="s">
        <v>2078</v>
      </c>
      <c r="AO69" s="626" t="s">
        <v>2078</v>
      </c>
    </row>
    <row r="70" spans="1:44" hidden="1">
      <c r="A70"/>
      <c r="C70" s="626">
        <v>51283</v>
      </c>
      <c r="D70" s="626">
        <v>72033</v>
      </c>
      <c r="F70" s="626" t="e">
        <f>VLOOKUP($K70,PSO!$A:$A,1,0)</f>
        <v>#N/A</v>
      </c>
      <c r="G70" s="626" t="e">
        <f>VLOOKUP($K70,SWEPCO!$A:$A,1,0)</f>
        <v>#N/A</v>
      </c>
      <c r="H70" s="626" t="e">
        <f>VLOOKUP($K70,#REF!,1,0)</f>
        <v>#REF!</v>
      </c>
      <c r="I70" s="626" t="str">
        <f t="shared" si="0"/>
        <v>Yes</v>
      </c>
      <c r="J70" s="626">
        <v>0</v>
      </c>
      <c r="K70" s="626">
        <f>Table1[[#This Row],[CPP]]</f>
        <v>0</v>
      </c>
      <c r="L70" s="626">
        <v>0</v>
      </c>
      <c r="M70" s="626" t="s">
        <v>2107</v>
      </c>
      <c r="N70" s="626" t="s">
        <v>2237</v>
      </c>
      <c r="O70" s="626" t="s">
        <v>2240</v>
      </c>
      <c r="P70" s="626" t="s">
        <v>1592</v>
      </c>
      <c r="Q70" s="627">
        <v>43800</v>
      </c>
      <c r="R70" s="627"/>
      <c r="U70" s="623" t="s">
        <v>1826</v>
      </c>
      <c r="Y70" s="624">
        <v>13383989</v>
      </c>
      <c r="AA70" s="624">
        <v>0</v>
      </c>
      <c r="AC70" s="623" t="s">
        <v>1820</v>
      </c>
      <c r="AH70" s="623" t="s">
        <v>2241</v>
      </c>
      <c r="AN70" s="626" t="s">
        <v>2078</v>
      </c>
      <c r="AO70" s="626" t="s">
        <v>2078</v>
      </c>
    </row>
    <row r="71" spans="1:44" hidden="1">
      <c r="A71"/>
      <c r="C71" s="626">
        <v>51283</v>
      </c>
      <c r="D71" s="626">
        <v>72034</v>
      </c>
      <c r="F71" s="626" t="e">
        <f>VLOOKUP($K71,PSO!$A:$A,1,0)</f>
        <v>#N/A</v>
      </c>
      <c r="G71" s="626" t="e">
        <f>VLOOKUP($K71,SWEPCO!$A:$A,1,0)</f>
        <v>#N/A</v>
      </c>
      <c r="H71" s="626" t="e">
        <f>VLOOKUP($K71,#REF!,1,0)</f>
        <v>#REF!</v>
      </c>
      <c r="I71" s="626" t="str">
        <f t="shared" si="0"/>
        <v>Yes</v>
      </c>
      <c r="J71" s="626">
        <v>0</v>
      </c>
      <c r="K71" s="626">
        <f>Table1[[#This Row],[CPP]]</f>
        <v>0</v>
      </c>
      <c r="L71" s="626">
        <v>0</v>
      </c>
      <c r="M71" s="626" t="s">
        <v>2104</v>
      </c>
      <c r="N71" s="626" t="s">
        <v>2237</v>
      </c>
      <c r="O71" s="626" t="s">
        <v>2242</v>
      </c>
      <c r="P71" s="626" t="s">
        <v>1592</v>
      </c>
      <c r="Q71" s="627">
        <v>44196</v>
      </c>
      <c r="R71" s="627"/>
      <c r="U71" s="623" t="s">
        <v>1826</v>
      </c>
      <c r="Y71" s="624">
        <v>20000</v>
      </c>
      <c r="AA71" s="624">
        <v>0</v>
      </c>
      <c r="AC71" s="623" t="s">
        <v>1827</v>
      </c>
      <c r="AH71" s="623" t="s">
        <v>2243</v>
      </c>
      <c r="AN71" s="626" t="s">
        <v>2078</v>
      </c>
      <c r="AO71" s="626" t="s">
        <v>2078</v>
      </c>
    </row>
    <row r="72" spans="1:44" hidden="1">
      <c r="A72"/>
      <c r="C72" s="626">
        <v>51332</v>
      </c>
      <c r="D72" s="626">
        <v>82126</v>
      </c>
      <c r="F72" s="626" t="e">
        <f>VLOOKUP($K72,PSO!$A:$A,1,0)</f>
        <v>#N/A</v>
      </c>
      <c r="G72" s="626" t="e">
        <f>VLOOKUP($K72,SWEPCO!$A:$A,1,0)</f>
        <v>#N/A</v>
      </c>
      <c r="H72" s="626" t="e">
        <f>VLOOKUP($K72,#REF!,1,0)</f>
        <v>#REF!</v>
      </c>
      <c r="I72" s="626" t="str">
        <f t="shared" si="0"/>
        <v>Yes</v>
      </c>
      <c r="J72" s="626">
        <v>0</v>
      </c>
      <c r="K72" s="626">
        <f>Table1[[#This Row],[CPP]]</f>
        <v>0</v>
      </c>
      <c r="L72" s="626">
        <v>0</v>
      </c>
      <c r="M72" s="626" t="s">
        <v>2104</v>
      </c>
      <c r="N72" s="626" t="s">
        <v>2244</v>
      </c>
      <c r="O72" s="626" t="s">
        <v>2245</v>
      </c>
      <c r="P72" s="626" t="s">
        <v>1592</v>
      </c>
      <c r="Q72" s="627">
        <v>44848</v>
      </c>
      <c r="R72" s="627"/>
      <c r="U72" s="623" t="s">
        <v>1826</v>
      </c>
      <c r="Y72" s="624">
        <v>1099958</v>
      </c>
      <c r="AA72" s="624">
        <v>0</v>
      </c>
      <c r="AC72" s="623" t="s">
        <v>1827</v>
      </c>
      <c r="AD72" s="623">
        <v>515800</v>
      </c>
      <c r="AE72" s="623" t="s">
        <v>1496</v>
      </c>
      <c r="AH72" s="623" t="s">
        <v>2246</v>
      </c>
      <c r="AN72" s="626" t="s">
        <v>2078</v>
      </c>
      <c r="AO72" s="626" t="s">
        <v>2078</v>
      </c>
    </row>
    <row r="73" spans="1:44" hidden="1">
      <c r="A73"/>
      <c r="C73" s="626">
        <v>51332</v>
      </c>
      <c r="D73" s="626">
        <v>82127</v>
      </c>
      <c r="F73" s="626" t="e">
        <f>VLOOKUP($K73,PSO!$A:$A,1,0)</f>
        <v>#N/A</v>
      </c>
      <c r="G73" s="626" t="e">
        <f>VLOOKUP($K73,SWEPCO!$A:$A,1,0)</f>
        <v>#N/A</v>
      </c>
      <c r="H73" s="626" t="e">
        <f>VLOOKUP($K73,#REF!,1,0)</f>
        <v>#REF!</v>
      </c>
      <c r="I73" s="626" t="str">
        <f t="shared" si="0"/>
        <v>Yes</v>
      </c>
      <c r="J73" s="626">
        <v>0</v>
      </c>
      <c r="K73" s="626">
        <f>Table1[[#This Row],[CPP]]</f>
        <v>0</v>
      </c>
      <c r="L73" s="626">
        <v>0</v>
      </c>
      <c r="M73" s="626" t="s">
        <v>2104</v>
      </c>
      <c r="N73" s="626" t="s">
        <v>2244</v>
      </c>
      <c r="O73" s="626" t="s">
        <v>2247</v>
      </c>
      <c r="P73" s="626" t="s">
        <v>1592</v>
      </c>
      <c r="Q73" s="627">
        <v>44848</v>
      </c>
      <c r="R73" s="627"/>
      <c r="U73" s="623" t="s">
        <v>1826</v>
      </c>
      <c r="Y73" s="624">
        <v>1025042</v>
      </c>
      <c r="AA73" s="624">
        <v>0</v>
      </c>
      <c r="AC73" s="623" t="s">
        <v>1827</v>
      </c>
      <c r="AH73" s="623" t="s">
        <v>2248</v>
      </c>
      <c r="AN73" s="626" t="s">
        <v>2078</v>
      </c>
      <c r="AO73" s="626" t="s">
        <v>2078</v>
      </c>
    </row>
    <row r="74" spans="1:44" hidden="1">
      <c r="A74"/>
      <c r="C74" s="626">
        <v>51333</v>
      </c>
      <c r="D74" s="626">
        <v>82128</v>
      </c>
      <c r="F74" s="626" t="e">
        <f>VLOOKUP($K74,PSO!$A:$A,1,0)</f>
        <v>#N/A</v>
      </c>
      <c r="G74" s="626" t="e">
        <f>VLOOKUP($K74,SWEPCO!$A:$A,1,0)</f>
        <v>#N/A</v>
      </c>
      <c r="H74" s="626" t="e">
        <f>VLOOKUP($K74,#REF!,1,0)</f>
        <v>#REF!</v>
      </c>
      <c r="I74" s="626" t="str">
        <f t="shared" si="0"/>
        <v>Yes</v>
      </c>
      <c r="J74" s="626">
        <v>0</v>
      </c>
      <c r="K74" s="626">
        <f>Table1[[#This Row],[CPP]]</f>
        <v>0</v>
      </c>
      <c r="L74" s="626">
        <v>0</v>
      </c>
      <c r="M74" s="626" t="s">
        <v>2104</v>
      </c>
      <c r="N74" s="626" t="s">
        <v>2249</v>
      </c>
      <c r="O74" s="626" t="s">
        <v>2250</v>
      </c>
      <c r="P74" s="626" t="s">
        <v>1592</v>
      </c>
      <c r="Q74" s="627">
        <v>44849</v>
      </c>
      <c r="R74" s="627"/>
      <c r="U74" s="623" t="s">
        <v>1826</v>
      </c>
      <c r="Y74" s="624">
        <v>1099958</v>
      </c>
      <c r="AA74" s="624">
        <v>0</v>
      </c>
      <c r="AC74" s="623" t="s">
        <v>1827</v>
      </c>
      <c r="AH74" s="623" t="s">
        <v>2251</v>
      </c>
      <c r="AN74" s="626" t="s">
        <v>2078</v>
      </c>
      <c r="AO74" s="626" t="s">
        <v>2078</v>
      </c>
    </row>
    <row r="75" spans="1:44" hidden="1">
      <c r="A75"/>
      <c r="C75" s="626">
        <v>51333</v>
      </c>
      <c r="D75" s="626">
        <v>82129</v>
      </c>
      <c r="F75" s="626" t="e">
        <f>VLOOKUP($K75,PSO!$A:$A,1,0)</f>
        <v>#N/A</v>
      </c>
      <c r="G75" s="626" t="e">
        <f>VLOOKUP($K75,SWEPCO!$A:$A,1,0)</f>
        <v>#N/A</v>
      </c>
      <c r="H75" s="626" t="e">
        <f>VLOOKUP($K75,#REF!,1,0)</f>
        <v>#REF!</v>
      </c>
      <c r="I75" s="626" t="str">
        <f t="shared" si="0"/>
        <v>Yes</v>
      </c>
      <c r="J75" s="626">
        <v>0</v>
      </c>
      <c r="K75" s="626">
        <f>Table1[[#This Row],[CPP]]</f>
        <v>0</v>
      </c>
      <c r="L75" s="626">
        <v>0</v>
      </c>
      <c r="M75" s="626" t="s">
        <v>2104</v>
      </c>
      <c r="N75" s="626" t="s">
        <v>2249</v>
      </c>
      <c r="O75" s="626" t="s">
        <v>2252</v>
      </c>
      <c r="P75" s="626" t="s">
        <v>1592</v>
      </c>
      <c r="Q75" s="627">
        <v>44849</v>
      </c>
      <c r="R75" s="627"/>
      <c r="U75" s="623" t="s">
        <v>1826</v>
      </c>
      <c r="Y75" s="624">
        <v>9213042</v>
      </c>
      <c r="AA75" s="624">
        <v>0</v>
      </c>
      <c r="AC75" s="623" t="s">
        <v>1827</v>
      </c>
      <c r="AH75" s="623" t="s">
        <v>2253</v>
      </c>
      <c r="AN75" s="626" t="s">
        <v>2078</v>
      </c>
      <c r="AO75" s="626" t="s">
        <v>2078</v>
      </c>
    </row>
    <row r="76" spans="1:44">
      <c r="A76"/>
      <c r="C76" s="626">
        <v>81489</v>
      </c>
      <c r="D76" s="626">
        <v>112334</v>
      </c>
      <c r="F76" s="626" t="e">
        <f>VLOOKUP($K76,PSO!$A:$A,1,0)</f>
        <v>#N/A</v>
      </c>
      <c r="G76" s="626" t="e">
        <f>VLOOKUP($K76,SWEPCO!$A:$A,1,0)</f>
        <v>#N/A</v>
      </c>
      <c r="H76" s="626" t="e">
        <f>VLOOKUP($K76,#REF!,1,0)</f>
        <v>#REF!</v>
      </c>
      <c r="I76" s="626" t="str">
        <f t="shared" si="0"/>
        <v>Yes</v>
      </c>
      <c r="J76" s="640" t="s">
        <v>2978</v>
      </c>
      <c r="K76" s="626" t="str">
        <f>Table1[[#This Row],[CPP]]</f>
        <v>TP2021760</v>
      </c>
      <c r="L76" s="626" t="s">
        <v>2973</v>
      </c>
      <c r="M76" s="626" t="s">
        <v>1425</v>
      </c>
      <c r="N76" s="623" t="s">
        <v>1963</v>
      </c>
      <c r="O76" s="623" t="s">
        <v>1966</v>
      </c>
      <c r="P76" s="623" t="s">
        <v>1592</v>
      </c>
      <c r="Q76" s="627">
        <v>45047</v>
      </c>
      <c r="R76" s="633">
        <v>45047</v>
      </c>
      <c r="U76" s="623" t="s">
        <v>1826</v>
      </c>
      <c r="Y76" s="624">
        <v>17798882</v>
      </c>
      <c r="Z76" s="629">
        <f>Table1[[#This Row],[CURRENT COST ESTIMATE]]*0.3971</f>
        <v>7067936.0422</v>
      </c>
      <c r="AA76" s="624">
        <v>0</v>
      </c>
      <c r="AC76" s="623" t="s">
        <v>1827</v>
      </c>
      <c r="AH76" s="623" t="s">
        <v>1967</v>
      </c>
      <c r="AI76" s="630">
        <v>345</v>
      </c>
      <c r="AJ76" s="626">
        <v>0.32</v>
      </c>
      <c r="AN76" s="626" t="s">
        <v>2078</v>
      </c>
      <c r="AO76" s="626" t="s">
        <v>2078</v>
      </c>
      <c r="AP76" s="626" t="s">
        <v>1800</v>
      </c>
      <c r="AQ76" s="630" t="s">
        <v>2195</v>
      </c>
      <c r="AR76" s="623" t="s">
        <v>2254</v>
      </c>
    </row>
    <row r="77" spans="1:44">
      <c r="A77"/>
      <c r="C77" s="626">
        <v>81491</v>
      </c>
      <c r="D77" s="626">
        <v>112337</v>
      </c>
      <c r="F77" s="626" t="e">
        <f>VLOOKUP($K77,PSO!$A:$A,1,0)</f>
        <v>#N/A</v>
      </c>
      <c r="G77" s="626" t="e">
        <f>VLOOKUP($K77,SWEPCO!$A:$A,1,0)</f>
        <v>#N/A</v>
      </c>
      <c r="H77" s="626" t="e">
        <f>VLOOKUP($K77,#REF!,1,0)</f>
        <v>#REF!</v>
      </c>
      <c r="I77" s="626" t="str">
        <f t="shared" si="0"/>
        <v>Yes</v>
      </c>
      <c r="J77" s="640" t="s">
        <v>2978</v>
      </c>
      <c r="K77" s="626" t="str">
        <f>Table1[[#This Row],[CPP]]</f>
        <v xml:space="preserve">TP2019265 </v>
      </c>
      <c r="L77" s="626" t="s">
        <v>2974</v>
      </c>
      <c r="M77" s="626" t="s">
        <v>1425</v>
      </c>
      <c r="N77" s="623" t="s">
        <v>1968</v>
      </c>
      <c r="O77" s="623" t="s">
        <v>1969</v>
      </c>
      <c r="P77" s="623" t="s">
        <v>1592</v>
      </c>
      <c r="R77" s="628">
        <v>45041</v>
      </c>
      <c r="U77" s="623" t="s">
        <v>1826</v>
      </c>
      <c r="Y77" s="624">
        <v>918474</v>
      </c>
      <c r="Z77" s="629"/>
      <c r="AA77" s="624">
        <v>0</v>
      </c>
      <c r="AC77" s="623" t="s">
        <v>1827</v>
      </c>
      <c r="AH77" s="623" t="s">
        <v>1970</v>
      </c>
      <c r="AI77" s="630">
        <v>138</v>
      </c>
      <c r="AJ77" s="626">
        <v>0.04</v>
      </c>
      <c r="AN77" s="626" t="s">
        <v>2078</v>
      </c>
      <c r="AO77" s="626" t="s">
        <v>2078</v>
      </c>
      <c r="AP77" s="626" t="s">
        <v>1800</v>
      </c>
      <c r="AQ77" s="630" t="s">
        <v>2255</v>
      </c>
    </row>
    <row r="78" spans="1:44">
      <c r="A78"/>
      <c r="C78" s="626">
        <v>81491</v>
      </c>
      <c r="D78" s="626">
        <v>112338</v>
      </c>
      <c r="F78" s="626" t="e">
        <f>VLOOKUP($K78,PSO!$A:$A,1,0)</f>
        <v>#N/A</v>
      </c>
      <c r="G78" s="626" t="e">
        <f>VLOOKUP($K78,SWEPCO!$A:$A,1,0)</f>
        <v>#N/A</v>
      </c>
      <c r="H78" s="626" t="e">
        <f>VLOOKUP($K78,#REF!,1,0)</f>
        <v>#REF!</v>
      </c>
      <c r="I78" s="626" t="str">
        <f t="shared" si="0"/>
        <v>Yes</v>
      </c>
      <c r="J78" s="640" t="s">
        <v>2978</v>
      </c>
      <c r="K78" s="626" t="str">
        <f>Table1[[#This Row],[CPP]]</f>
        <v xml:space="preserve">TP2019265 </v>
      </c>
      <c r="L78" s="626" t="s">
        <v>2974</v>
      </c>
      <c r="M78" s="626" t="s">
        <v>1425</v>
      </c>
      <c r="N78" s="623" t="s">
        <v>1968</v>
      </c>
      <c r="O78" s="623" t="s">
        <v>1971</v>
      </c>
      <c r="P78" s="623" t="s">
        <v>1592</v>
      </c>
      <c r="R78" s="628">
        <v>45041</v>
      </c>
      <c r="U78" s="623" t="s">
        <v>1826</v>
      </c>
      <c r="Y78" s="624">
        <v>7400346</v>
      </c>
      <c r="Z78" s="629"/>
      <c r="AA78" s="624">
        <v>0</v>
      </c>
      <c r="AC78" s="623" t="s">
        <v>1827</v>
      </c>
      <c r="AH78" s="623" t="s">
        <v>1972</v>
      </c>
      <c r="AI78" s="630">
        <v>138</v>
      </c>
      <c r="AN78" s="626" t="s">
        <v>2078</v>
      </c>
      <c r="AO78" s="626" t="s">
        <v>2078</v>
      </c>
      <c r="AP78" s="626" t="s">
        <v>1800</v>
      </c>
      <c r="AQ78" s="630" t="s">
        <v>2255</v>
      </c>
    </row>
    <row r="79" spans="1:44">
      <c r="A79" t="s">
        <v>687</v>
      </c>
      <c r="B79" s="626">
        <v>210623</v>
      </c>
      <c r="C79" s="626">
        <v>81500</v>
      </c>
      <c r="D79" s="626">
        <v>112360</v>
      </c>
      <c r="F79" s="626" t="e">
        <f>VLOOKUP($K79,PSO!$A:$A,1,0)</f>
        <v>#N/A</v>
      </c>
      <c r="G79" s="626" t="e">
        <f>VLOOKUP($K79,SWEPCO!$A:$A,1,0)</f>
        <v>#N/A</v>
      </c>
      <c r="H79" s="626" t="e">
        <f>VLOOKUP($K79,#REF!,1,0)</f>
        <v>#REF!</v>
      </c>
      <c r="I79" s="626" t="str">
        <f t="shared" si="0"/>
        <v>Yes</v>
      </c>
      <c r="J79" s="640" t="s">
        <v>1881</v>
      </c>
      <c r="K79" s="626" t="str">
        <f>Table1[[#This Row],[CPP]]</f>
        <v>TP2019245</v>
      </c>
      <c r="L79" s="626" t="s">
        <v>1846</v>
      </c>
      <c r="M79" s="626" t="s">
        <v>1425</v>
      </c>
      <c r="N79" s="623" t="s">
        <v>1848</v>
      </c>
      <c r="O79" s="623" t="s">
        <v>1849</v>
      </c>
      <c r="P79" s="623" t="s">
        <v>1421</v>
      </c>
      <c r="Q79" s="627">
        <v>46143</v>
      </c>
      <c r="R79" s="633">
        <v>46143</v>
      </c>
      <c r="S79" s="627">
        <v>44348</v>
      </c>
      <c r="T79" s="627">
        <v>44505</v>
      </c>
      <c r="U79" s="623" t="s">
        <v>1814</v>
      </c>
      <c r="V79" s="624">
        <v>41100000</v>
      </c>
      <c r="W79" s="625">
        <v>2020</v>
      </c>
      <c r="X79" s="624">
        <v>43180687.5</v>
      </c>
      <c r="Y79" s="624">
        <v>46270466</v>
      </c>
      <c r="Z79" s="629">
        <v>41667013</v>
      </c>
      <c r="AA79" s="624">
        <v>0</v>
      </c>
      <c r="AC79" s="623" t="s">
        <v>1804</v>
      </c>
      <c r="AD79" s="623">
        <v>509783</v>
      </c>
      <c r="AE79" s="623" t="s">
        <v>1896</v>
      </c>
      <c r="AH79" s="623" t="s">
        <v>2256</v>
      </c>
      <c r="AI79" s="626">
        <v>138</v>
      </c>
      <c r="AJ79" s="626">
        <v>1.56</v>
      </c>
      <c r="AN79" s="626" t="s">
        <v>1800</v>
      </c>
      <c r="AP79" s="626" t="s">
        <v>1800</v>
      </c>
      <c r="AQ79" s="630" t="s">
        <v>2257</v>
      </c>
    </row>
    <row r="80" spans="1:44">
      <c r="A80" t="s">
        <v>687</v>
      </c>
      <c r="B80" s="626">
        <v>210544</v>
      </c>
      <c r="C80" s="626">
        <v>81501</v>
      </c>
      <c r="D80" s="626">
        <v>112361</v>
      </c>
      <c r="F80" s="626" t="e">
        <f>VLOOKUP($K80,PSO!$A:$A,1,0)</f>
        <v>#N/A</v>
      </c>
      <c r="G80" s="626" t="e">
        <f>VLOOKUP($K80,SWEPCO!$A:$A,1,0)</f>
        <v>#N/A</v>
      </c>
      <c r="H80" s="626" t="e">
        <f>VLOOKUP($K80,#REF!,1,0)</f>
        <v>#REF!</v>
      </c>
      <c r="I80" s="626" t="str">
        <f t="shared" ref="I80:I143" si="1">IF(AND(ISNA(F80),ISNA(G80),ISNA(H80)),"No","Yes")</f>
        <v>Yes</v>
      </c>
      <c r="J80" s="640" t="s">
        <v>1937</v>
      </c>
      <c r="K80" s="626" t="str">
        <f>Table1[[#This Row],[CPP]]</f>
        <v>TA2019024</v>
      </c>
      <c r="L80" s="626" t="s">
        <v>1810</v>
      </c>
      <c r="M80" s="626" t="s">
        <v>1425</v>
      </c>
      <c r="N80" s="623" t="s">
        <v>1897</v>
      </c>
      <c r="O80" s="623" t="s">
        <v>1813</v>
      </c>
      <c r="P80" s="623" t="s">
        <v>1421</v>
      </c>
      <c r="Q80" s="627">
        <v>45275</v>
      </c>
      <c r="R80" s="628">
        <v>45595</v>
      </c>
      <c r="S80" s="627">
        <v>44348</v>
      </c>
      <c r="T80" s="627">
        <v>43787</v>
      </c>
      <c r="U80" s="623" t="s">
        <v>1814</v>
      </c>
      <c r="V80" s="624">
        <v>4421345</v>
      </c>
      <c r="W80" s="625">
        <v>2020</v>
      </c>
      <c r="X80" s="624">
        <v>4645175.5906250002</v>
      </c>
      <c r="Y80" s="624">
        <v>4194065</v>
      </c>
      <c r="Z80" s="629">
        <f>339192+3502304</f>
        <v>3841496</v>
      </c>
      <c r="AA80" s="624">
        <v>0</v>
      </c>
      <c r="AC80" s="623" t="s">
        <v>1804</v>
      </c>
      <c r="AD80" s="623">
        <v>511477</v>
      </c>
      <c r="AE80" s="623" t="s">
        <v>1618</v>
      </c>
      <c r="AH80" s="623" t="s">
        <v>1815</v>
      </c>
      <c r="AI80" s="626">
        <v>138</v>
      </c>
      <c r="AN80" s="626" t="s">
        <v>1800</v>
      </c>
      <c r="AP80" s="626" t="s">
        <v>1800</v>
      </c>
      <c r="AQ80" s="630" t="s">
        <v>1811</v>
      </c>
      <c r="AR80" t="s">
        <v>2258</v>
      </c>
    </row>
    <row r="81" spans="1:44">
      <c r="A81" t="s">
        <v>687</v>
      </c>
      <c r="B81" s="626">
        <v>210544</v>
      </c>
      <c r="C81" s="626">
        <v>81520</v>
      </c>
      <c r="D81" s="626">
        <v>112389</v>
      </c>
      <c r="F81" s="626" t="str">
        <f>VLOOKUP($K81,PSO!$A:$A,1,0)</f>
        <v>TP2020033</v>
      </c>
      <c r="G81" s="626" t="e">
        <f>VLOOKUP($K81,SWEPCO!$A:$A,1,0)</f>
        <v>#N/A</v>
      </c>
      <c r="H81" s="626" t="e">
        <f>VLOOKUP($K81,#REF!,1,0)</f>
        <v>#REF!</v>
      </c>
      <c r="I81" s="626" t="str">
        <f t="shared" si="1"/>
        <v>Yes</v>
      </c>
      <c r="J81" s="641" t="s">
        <v>2976</v>
      </c>
      <c r="K81" s="626" t="str">
        <f>Table1[[#This Row],[CPP]]</f>
        <v>TP2020033</v>
      </c>
      <c r="L81" s="626" t="s">
        <v>1853</v>
      </c>
      <c r="M81" s="626" t="s">
        <v>1425</v>
      </c>
      <c r="N81" s="623" t="s">
        <v>1898</v>
      </c>
      <c r="O81" s="623" t="s">
        <v>1856</v>
      </c>
      <c r="P81" s="623" t="s">
        <v>1421</v>
      </c>
      <c r="Q81" s="627">
        <v>44708</v>
      </c>
      <c r="R81" s="633">
        <v>44735</v>
      </c>
      <c r="S81" s="627">
        <v>44348</v>
      </c>
      <c r="T81" s="627">
        <v>43787</v>
      </c>
      <c r="U81" s="623" t="s">
        <v>1814</v>
      </c>
      <c r="V81" s="624">
        <v>6724236.7699999996</v>
      </c>
      <c r="W81" s="625">
        <v>2020</v>
      </c>
      <c r="X81" s="624">
        <v>7064651.2564810002</v>
      </c>
      <c r="Y81" s="624">
        <v>6724237</v>
      </c>
      <c r="Z81" s="629">
        <v>6071666</v>
      </c>
      <c r="AA81" s="624">
        <v>0</v>
      </c>
      <c r="AC81" s="623" t="s">
        <v>1804</v>
      </c>
      <c r="AD81" s="623">
        <v>509811</v>
      </c>
      <c r="AE81" s="623" t="s">
        <v>1665</v>
      </c>
      <c r="AF81" s="623">
        <v>509833</v>
      </c>
      <c r="AG81" s="623" t="s">
        <v>1899</v>
      </c>
      <c r="AH81" s="623" t="s">
        <v>1857</v>
      </c>
      <c r="AI81" s="626" t="s">
        <v>1858</v>
      </c>
      <c r="AJ81" s="626">
        <v>2</v>
      </c>
      <c r="AN81" s="626" t="s">
        <v>1800</v>
      </c>
      <c r="AO81" s="626" t="s">
        <v>2078</v>
      </c>
      <c r="AP81" s="626" t="s">
        <v>1800</v>
      </c>
      <c r="AQ81" s="630" t="s">
        <v>1854</v>
      </c>
      <c r="AR81" t="s">
        <v>2259</v>
      </c>
    </row>
    <row r="82" spans="1:44">
      <c r="A82" t="s">
        <v>687</v>
      </c>
      <c r="B82" s="626">
        <v>210544</v>
      </c>
      <c r="C82" s="626">
        <v>81523</v>
      </c>
      <c r="D82" s="626">
        <v>112393</v>
      </c>
      <c r="F82" s="626" t="str">
        <f>VLOOKUP($K82,PSO!$A:$A,1,0)</f>
        <v>TP2020033</v>
      </c>
      <c r="G82" s="626" t="e">
        <f>VLOOKUP($K82,SWEPCO!$A:$A,1,0)</f>
        <v>#N/A</v>
      </c>
      <c r="H82" s="626" t="e">
        <f>VLOOKUP($K82,#REF!,1,0)</f>
        <v>#REF!</v>
      </c>
      <c r="I82" s="626" t="str">
        <f t="shared" si="1"/>
        <v>Yes</v>
      </c>
      <c r="J82" s="641" t="s">
        <v>2976</v>
      </c>
      <c r="K82" s="626" t="str">
        <f>Table1[[#This Row],[CPP]]</f>
        <v>TP2020033</v>
      </c>
      <c r="L82" s="626" t="s">
        <v>1853</v>
      </c>
      <c r="M82" s="626" t="s">
        <v>1425</v>
      </c>
      <c r="N82" s="623" t="s">
        <v>1900</v>
      </c>
      <c r="O82" s="623" t="s">
        <v>1861</v>
      </c>
      <c r="P82" s="623" t="s">
        <v>1421</v>
      </c>
      <c r="Q82" s="627">
        <v>44517</v>
      </c>
      <c r="R82" s="633">
        <v>44517</v>
      </c>
      <c r="S82" s="627">
        <v>44348</v>
      </c>
      <c r="T82" s="627">
        <v>43787</v>
      </c>
      <c r="U82" s="623" t="s">
        <v>1814</v>
      </c>
      <c r="V82" s="624">
        <v>1307802</v>
      </c>
      <c r="W82" s="625">
        <v>2020</v>
      </c>
      <c r="X82" s="624">
        <v>1340497.05</v>
      </c>
      <c r="Y82" s="624">
        <v>1497509</v>
      </c>
      <c r="Z82" s="629">
        <f>1517537+31471</f>
        <v>1549008</v>
      </c>
      <c r="AA82" s="624">
        <v>0</v>
      </c>
      <c r="AC82" s="623" t="s">
        <v>1799</v>
      </c>
      <c r="AD82" s="623">
        <v>509811</v>
      </c>
      <c r="AE82" s="623" t="s">
        <v>1665</v>
      </c>
      <c r="AF82" s="623">
        <v>509828</v>
      </c>
      <c r="AG82" s="623" t="s">
        <v>1901</v>
      </c>
      <c r="AH82" s="623" t="s">
        <v>1862</v>
      </c>
      <c r="AI82" s="626" t="s">
        <v>1858</v>
      </c>
      <c r="AK82" s="626">
        <v>1.5</v>
      </c>
      <c r="AN82" s="626" t="s">
        <v>1800</v>
      </c>
      <c r="AO82" s="626" t="s">
        <v>2078</v>
      </c>
      <c r="AP82" s="626" t="s">
        <v>1800</v>
      </c>
      <c r="AQ82" s="630" t="s">
        <v>1854</v>
      </c>
    </row>
    <row r="83" spans="1:44" hidden="1">
      <c r="A83">
        <v>0</v>
      </c>
      <c r="C83" s="626">
        <v>81488</v>
      </c>
      <c r="D83" s="626">
        <v>112339</v>
      </c>
      <c r="F83" s="626" t="e">
        <f>VLOOKUP($K83,PSO!$A:$A,1,0)</f>
        <v>#N/A</v>
      </c>
      <c r="G83" s="626" t="e">
        <f>VLOOKUP($K83,SWEPCO!$A:$A,1,0)</f>
        <v>#N/A</v>
      </c>
      <c r="H83" s="626" t="e">
        <f>VLOOKUP($K83,#REF!,1,0)</f>
        <v>#REF!</v>
      </c>
      <c r="I83" s="626" t="str">
        <f t="shared" si="1"/>
        <v>Yes</v>
      </c>
      <c r="J83" s="626">
        <v>0</v>
      </c>
      <c r="K83" s="626">
        <f>Table1[[#This Row],[CPP]]</f>
        <v>0</v>
      </c>
      <c r="L83" s="626">
        <v>0</v>
      </c>
      <c r="M83" s="626" t="s">
        <v>2137</v>
      </c>
      <c r="N83" s="626" t="s">
        <v>2260</v>
      </c>
      <c r="O83" s="626" t="s">
        <v>2261</v>
      </c>
      <c r="P83" s="626" t="s">
        <v>1592</v>
      </c>
      <c r="Q83" s="627">
        <v>45289</v>
      </c>
      <c r="R83" s="627"/>
      <c r="U83" s="623" t="s">
        <v>1826</v>
      </c>
      <c r="Y83" s="624">
        <v>250000</v>
      </c>
      <c r="AA83" s="624">
        <v>0</v>
      </c>
      <c r="AC83" s="623" t="s">
        <v>1820</v>
      </c>
      <c r="AH83" s="623" t="s">
        <v>2262</v>
      </c>
      <c r="AN83" s="626" t="s">
        <v>2078</v>
      </c>
      <c r="AO83" s="626" t="s">
        <v>2078</v>
      </c>
    </row>
    <row r="84" spans="1:44" hidden="1">
      <c r="A84">
        <v>0</v>
      </c>
      <c r="C84" s="626">
        <v>81488</v>
      </c>
      <c r="D84" s="626">
        <v>112340</v>
      </c>
      <c r="F84" s="626" t="e">
        <f>VLOOKUP($K84,PSO!$A:$A,1,0)</f>
        <v>#N/A</v>
      </c>
      <c r="G84" s="626" t="e">
        <f>VLOOKUP($K84,SWEPCO!$A:$A,1,0)</f>
        <v>#N/A</v>
      </c>
      <c r="H84" s="626" t="e">
        <f>VLOOKUP($K84,#REF!,1,0)</f>
        <v>#REF!</v>
      </c>
      <c r="I84" s="626" t="str">
        <f t="shared" si="1"/>
        <v>Yes</v>
      </c>
      <c r="J84" s="626">
        <v>0</v>
      </c>
      <c r="K84" s="626">
        <f>Table1[[#This Row],[CPP]]</f>
        <v>0</v>
      </c>
      <c r="L84" s="626">
        <v>0</v>
      </c>
      <c r="M84" s="626" t="s">
        <v>2137</v>
      </c>
      <c r="N84" s="626" t="s">
        <v>2260</v>
      </c>
      <c r="O84" s="626" t="s">
        <v>2263</v>
      </c>
      <c r="P84" s="626" t="s">
        <v>1592</v>
      </c>
      <c r="Q84" s="627">
        <v>45289</v>
      </c>
      <c r="R84" s="627"/>
      <c r="U84" s="623" t="s">
        <v>1826</v>
      </c>
      <c r="Y84" s="624">
        <v>8805000</v>
      </c>
      <c r="AA84" s="624">
        <v>0</v>
      </c>
      <c r="AC84" s="623" t="s">
        <v>1820</v>
      </c>
      <c r="AH84" s="623" t="s">
        <v>2264</v>
      </c>
      <c r="AN84" s="626" t="s">
        <v>2078</v>
      </c>
      <c r="AO84" s="626" t="s">
        <v>2078</v>
      </c>
    </row>
    <row r="85" spans="1:44" hidden="1">
      <c r="A85">
        <v>0</v>
      </c>
      <c r="C85" s="626">
        <v>81495</v>
      </c>
      <c r="D85" s="626">
        <v>112353</v>
      </c>
      <c r="F85" s="626" t="e">
        <f>VLOOKUP($K85,PSO!$A:$A,1,0)</f>
        <v>#N/A</v>
      </c>
      <c r="G85" s="626" t="e">
        <f>VLOOKUP($K85,SWEPCO!$A:$A,1,0)</f>
        <v>#N/A</v>
      </c>
      <c r="H85" s="626" t="e">
        <f>VLOOKUP($K85,#REF!,1,0)</f>
        <v>#REF!</v>
      </c>
      <c r="I85" s="626" t="str">
        <f t="shared" si="1"/>
        <v>Yes</v>
      </c>
      <c r="J85" s="626">
        <v>0</v>
      </c>
      <c r="K85" s="626">
        <f>Table1[[#This Row],[CPP]]</f>
        <v>0</v>
      </c>
      <c r="L85" s="626">
        <v>0</v>
      </c>
      <c r="M85" s="626" t="s">
        <v>2265</v>
      </c>
      <c r="N85" s="626" t="s">
        <v>2266</v>
      </c>
      <c r="O85" s="626" t="s">
        <v>2267</v>
      </c>
      <c r="P85" s="626" t="s">
        <v>1592</v>
      </c>
      <c r="U85" s="623" t="s">
        <v>1826</v>
      </c>
      <c r="AC85" s="623" t="s">
        <v>1827</v>
      </c>
      <c r="AH85" s="623" t="s">
        <v>2268</v>
      </c>
      <c r="AN85" s="626" t="s">
        <v>2078</v>
      </c>
      <c r="AO85" s="626" t="s">
        <v>2078</v>
      </c>
    </row>
    <row r="86" spans="1:44" hidden="1">
      <c r="A86">
        <v>0</v>
      </c>
      <c r="B86" s="626">
        <v>210609</v>
      </c>
      <c r="C86" s="626">
        <v>81591</v>
      </c>
      <c r="D86" s="626">
        <v>122537</v>
      </c>
      <c r="F86" s="626" t="e">
        <f>VLOOKUP($K86,PSO!$A:$A,1,0)</f>
        <v>#N/A</v>
      </c>
      <c r="G86" s="626" t="e">
        <f>VLOOKUP($K86,SWEPCO!$A:$A,1,0)</f>
        <v>#N/A</v>
      </c>
      <c r="H86" s="626" t="e">
        <f>VLOOKUP($K86,#REF!,1,0)</f>
        <v>#REF!</v>
      </c>
      <c r="I86" s="626" t="str">
        <f t="shared" si="1"/>
        <v>Yes</v>
      </c>
      <c r="J86" s="626">
        <v>0</v>
      </c>
      <c r="K86" s="626">
        <f>Table1[[#This Row],[CPP]]</f>
        <v>0</v>
      </c>
      <c r="L86" s="626">
        <v>0</v>
      </c>
      <c r="M86" s="626" t="s">
        <v>2104</v>
      </c>
      <c r="N86" s="626" t="s">
        <v>2269</v>
      </c>
      <c r="O86" s="626" t="s">
        <v>2270</v>
      </c>
      <c r="P86" s="626" t="s">
        <v>1592</v>
      </c>
      <c r="Q86" s="627">
        <v>45402</v>
      </c>
      <c r="R86" s="627"/>
      <c r="S86" s="627">
        <v>45036</v>
      </c>
      <c r="T86" s="627">
        <v>44333</v>
      </c>
      <c r="U86" s="623" t="s">
        <v>1953</v>
      </c>
      <c r="V86" s="624">
        <v>3996000</v>
      </c>
      <c r="W86" s="625">
        <v>2021</v>
      </c>
      <c r="X86" s="624">
        <v>4095900</v>
      </c>
      <c r="Y86" s="624">
        <v>3996000</v>
      </c>
      <c r="AA86" s="624">
        <v>0</v>
      </c>
      <c r="AC86" s="623" t="s">
        <v>1804</v>
      </c>
      <c r="AH86" s="623" t="s">
        <v>2271</v>
      </c>
      <c r="AN86" s="626" t="s">
        <v>2078</v>
      </c>
      <c r="AO86" s="626" t="s">
        <v>2078</v>
      </c>
    </row>
    <row r="87" spans="1:44" hidden="1">
      <c r="A87">
        <v>0</v>
      </c>
      <c r="C87" s="626">
        <v>81594</v>
      </c>
      <c r="D87" s="626">
        <v>122540</v>
      </c>
      <c r="F87" s="626" t="e">
        <f>VLOOKUP($K87,PSO!$A:$A,1,0)</f>
        <v>#N/A</v>
      </c>
      <c r="G87" s="626" t="e">
        <f>VLOOKUP($K87,SWEPCO!$A:$A,1,0)</f>
        <v>#N/A</v>
      </c>
      <c r="H87" s="626" t="e">
        <f>VLOOKUP($K87,#REF!,1,0)</f>
        <v>#REF!</v>
      </c>
      <c r="I87" s="626" t="str">
        <f t="shared" si="1"/>
        <v>Yes</v>
      </c>
      <c r="J87" s="626">
        <v>0</v>
      </c>
      <c r="K87" s="626">
        <f>Table1[[#This Row],[CPP]]</f>
        <v>0</v>
      </c>
      <c r="L87" s="626">
        <v>0</v>
      </c>
      <c r="M87" s="626" t="s">
        <v>2265</v>
      </c>
      <c r="N87" s="626" t="s">
        <v>2272</v>
      </c>
      <c r="O87" s="626" t="s">
        <v>2273</v>
      </c>
      <c r="P87" s="626" t="s">
        <v>1592</v>
      </c>
      <c r="Q87" s="627">
        <v>44561</v>
      </c>
      <c r="R87" s="627"/>
      <c r="U87" s="623" t="s">
        <v>1826</v>
      </c>
      <c r="Y87" s="624">
        <v>7365886</v>
      </c>
      <c r="AA87" s="624">
        <v>0</v>
      </c>
      <c r="AC87" s="623" t="s">
        <v>1827</v>
      </c>
      <c r="AH87" s="623" t="s">
        <v>2274</v>
      </c>
      <c r="AN87" s="626" t="s">
        <v>2078</v>
      </c>
      <c r="AO87" s="626" t="s">
        <v>2078</v>
      </c>
    </row>
    <row r="88" spans="1:44" hidden="1">
      <c r="A88">
        <v>0</v>
      </c>
      <c r="C88" s="626">
        <v>81600</v>
      </c>
      <c r="D88" s="626">
        <v>122546</v>
      </c>
      <c r="F88" s="626" t="e">
        <f>VLOOKUP($K88,PSO!$A:$A,1,0)</f>
        <v>#N/A</v>
      </c>
      <c r="G88" s="626" t="e">
        <f>VLOOKUP($K88,SWEPCO!$A:$A,1,0)</f>
        <v>#N/A</v>
      </c>
      <c r="H88" s="626" t="e">
        <f>VLOOKUP($K88,#REF!,1,0)</f>
        <v>#REF!</v>
      </c>
      <c r="I88" s="626" t="str">
        <f t="shared" si="1"/>
        <v>Yes</v>
      </c>
      <c r="J88" s="626">
        <v>0</v>
      </c>
      <c r="K88" s="626">
        <f>Table1[[#This Row],[CPP]]</f>
        <v>0</v>
      </c>
      <c r="L88" s="626">
        <v>0</v>
      </c>
      <c r="M88" s="626" t="s">
        <v>2265</v>
      </c>
      <c r="N88" s="626" t="s">
        <v>2275</v>
      </c>
      <c r="O88" s="626" t="s">
        <v>2276</v>
      </c>
      <c r="P88" s="626" t="s">
        <v>1592</v>
      </c>
      <c r="Q88" s="627">
        <v>44166</v>
      </c>
      <c r="R88" s="627"/>
      <c r="U88" s="623" t="s">
        <v>1826</v>
      </c>
      <c r="Y88" s="624">
        <v>184651</v>
      </c>
      <c r="AA88" s="624">
        <v>0</v>
      </c>
      <c r="AC88" s="623" t="s">
        <v>1827</v>
      </c>
      <c r="AH88" s="623" t="s">
        <v>2277</v>
      </c>
      <c r="AN88" s="626" t="s">
        <v>2078</v>
      </c>
      <c r="AO88" s="626" t="s">
        <v>2078</v>
      </c>
    </row>
    <row r="89" spans="1:44" hidden="1">
      <c r="A89">
        <v>0</v>
      </c>
      <c r="C89" s="626">
        <v>81599</v>
      </c>
      <c r="D89" s="626">
        <v>122547</v>
      </c>
      <c r="F89" s="626" t="e">
        <f>VLOOKUP($K89,PSO!$A:$A,1,0)</f>
        <v>#N/A</v>
      </c>
      <c r="G89" s="626" t="e">
        <f>VLOOKUP($K89,SWEPCO!$A:$A,1,0)</f>
        <v>#N/A</v>
      </c>
      <c r="H89" s="626" t="e">
        <f>VLOOKUP($K89,#REF!,1,0)</f>
        <v>#REF!</v>
      </c>
      <c r="I89" s="626" t="str">
        <f t="shared" si="1"/>
        <v>Yes</v>
      </c>
      <c r="J89" s="626">
        <v>0</v>
      </c>
      <c r="K89" s="626">
        <f>Table1[[#This Row],[CPP]]</f>
        <v>0</v>
      </c>
      <c r="L89" s="626">
        <v>0</v>
      </c>
      <c r="M89" s="626" t="s">
        <v>2265</v>
      </c>
      <c r="N89" s="626" t="s">
        <v>2278</v>
      </c>
      <c r="O89" s="626" t="s">
        <v>2279</v>
      </c>
      <c r="P89" s="626" t="s">
        <v>1592</v>
      </c>
      <c r="Q89" s="627">
        <v>44910</v>
      </c>
      <c r="R89" s="627"/>
      <c r="U89" s="623" t="s">
        <v>1826</v>
      </c>
      <c r="Y89" s="624">
        <v>210533</v>
      </c>
      <c r="AC89" s="623" t="s">
        <v>1827</v>
      </c>
      <c r="AH89" s="623" t="s">
        <v>2280</v>
      </c>
      <c r="AN89" s="626" t="s">
        <v>2078</v>
      </c>
      <c r="AO89" s="626" t="s">
        <v>2078</v>
      </c>
    </row>
    <row r="90" spans="1:44" hidden="1">
      <c r="A90">
        <v>0</v>
      </c>
      <c r="C90" s="626">
        <v>81606</v>
      </c>
      <c r="D90" s="626">
        <v>122554</v>
      </c>
      <c r="F90" s="626" t="e">
        <f>VLOOKUP($K90,PSO!$A:$A,1,0)</f>
        <v>#N/A</v>
      </c>
      <c r="G90" s="626" t="e">
        <f>VLOOKUP($K90,SWEPCO!$A:$A,1,0)</f>
        <v>#N/A</v>
      </c>
      <c r="H90" s="626" t="e">
        <f>VLOOKUP($K90,#REF!,1,0)</f>
        <v>#REF!</v>
      </c>
      <c r="I90" s="626" t="str">
        <f t="shared" si="1"/>
        <v>Yes</v>
      </c>
      <c r="J90" s="626">
        <v>0</v>
      </c>
      <c r="K90" s="626">
        <f>Table1[[#This Row],[CPP]]</f>
        <v>0</v>
      </c>
      <c r="L90" s="626">
        <v>0</v>
      </c>
      <c r="M90" s="626" t="s">
        <v>2265</v>
      </c>
      <c r="N90" s="626" t="s">
        <v>2281</v>
      </c>
      <c r="O90" s="626" t="s">
        <v>2282</v>
      </c>
      <c r="P90" s="626" t="s">
        <v>1592</v>
      </c>
      <c r="U90" s="623" t="s">
        <v>1826</v>
      </c>
      <c r="Y90" s="624">
        <v>483969</v>
      </c>
      <c r="AC90" s="623" t="s">
        <v>1827</v>
      </c>
      <c r="AH90" s="623" t="s">
        <v>2283</v>
      </c>
      <c r="AN90" s="626" t="s">
        <v>2078</v>
      </c>
      <c r="AO90" s="626" t="s">
        <v>2078</v>
      </c>
    </row>
    <row r="91" spans="1:44" hidden="1">
      <c r="A91">
        <v>0</v>
      </c>
      <c r="C91" s="626">
        <v>81607</v>
      </c>
      <c r="D91" s="626">
        <v>122556</v>
      </c>
      <c r="F91" s="626" t="e">
        <f>VLOOKUP($K91,PSO!$A:$A,1,0)</f>
        <v>#N/A</v>
      </c>
      <c r="G91" s="626" t="e">
        <f>VLOOKUP($K91,SWEPCO!$A:$A,1,0)</f>
        <v>#N/A</v>
      </c>
      <c r="H91" s="626" t="e">
        <f>VLOOKUP($K91,#REF!,1,0)</f>
        <v>#REF!</v>
      </c>
      <c r="I91" s="626" t="str">
        <f t="shared" si="1"/>
        <v>Yes</v>
      </c>
      <c r="J91" s="626">
        <v>0</v>
      </c>
      <c r="K91" s="626">
        <f>Table1[[#This Row],[CPP]]</f>
        <v>0</v>
      </c>
      <c r="L91" s="626">
        <v>0</v>
      </c>
      <c r="M91" s="626" t="s">
        <v>2265</v>
      </c>
      <c r="N91" s="626" t="s">
        <v>2284</v>
      </c>
      <c r="O91" s="626" t="s">
        <v>2285</v>
      </c>
      <c r="P91" s="626" t="s">
        <v>1592</v>
      </c>
      <c r="U91" s="623" t="s">
        <v>1826</v>
      </c>
      <c r="Y91" s="624">
        <v>413496</v>
      </c>
      <c r="AC91" s="623" t="s">
        <v>1827</v>
      </c>
      <c r="AH91" s="623" t="s">
        <v>2286</v>
      </c>
      <c r="AN91" s="626" t="s">
        <v>2078</v>
      </c>
      <c r="AO91" s="626" t="s">
        <v>2078</v>
      </c>
    </row>
    <row r="92" spans="1:44" hidden="1">
      <c r="A92">
        <v>0</v>
      </c>
      <c r="C92" s="626">
        <v>81608</v>
      </c>
      <c r="D92" s="626">
        <v>122558</v>
      </c>
      <c r="F92" s="626" t="e">
        <f>VLOOKUP($K92,PSO!$A:$A,1,0)</f>
        <v>#N/A</v>
      </c>
      <c r="G92" s="626" t="e">
        <f>VLOOKUP($K92,SWEPCO!$A:$A,1,0)</f>
        <v>#N/A</v>
      </c>
      <c r="H92" s="626" t="e">
        <f>VLOOKUP($K92,#REF!,1,0)</f>
        <v>#REF!</v>
      </c>
      <c r="I92" s="626" t="str">
        <f t="shared" si="1"/>
        <v>Yes</v>
      </c>
      <c r="J92" s="626">
        <v>0</v>
      </c>
      <c r="K92" s="626">
        <f>Table1[[#This Row],[CPP]]</f>
        <v>0</v>
      </c>
      <c r="L92" s="626">
        <v>0</v>
      </c>
      <c r="M92" s="626" t="s">
        <v>2265</v>
      </c>
      <c r="N92" s="626" t="s">
        <v>2287</v>
      </c>
      <c r="O92" s="626" t="s">
        <v>2288</v>
      </c>
      <c r="P92" s="626" t="s">
        <v>1592</v>
      </c>
      <c r="U92" s="623" t="s">
        <v>1826</v>
      </c>
      <c r="Y92" s="624">
        <v>413496</v>
      </c>
      <c r="AC92" s="623" t="s">
        <v>1827</v>
      </c>
      <c r="AH92" s="623" t="s">
        <v>2289</v>
      </c>
      <c r="AN92" s="626" t="s">
        <v>2078</v>
      </c>
      <c r="AO92" s="626" t="s">
        <v>2078</v>
      </c>
    </row>
    <row r="93" spans="1:44" hidden="1">
      <c r="A93">
        <v>0</v>
      </c>
      <c r="C93" s="626">
        <v>81609</v>
      </c>
      <c r="D93" s="626">
        <v>122560</v>
      </c>
      <c r="F93" s="626" t="e">
        <f>VLOOKUP($K93,PSO!$A:$A,1,0)</f>
        <v>#N/A</v>
      </c>
      <c r="G93" s="626" t="e">
        <f>VLOOKUP($K93,SWEPCO!$A:$A,1,0)</f>
        <v>#N/A</v>
      </c>
      <c r="H93" s="626" t="e">
        <f>VLOOKUP($K93,#REF!,1,0)</f>
        <v>#REF!</v>
      </c>
      <c r="I93" s="626" t="str">
        <f t="shared" si="1"/>
        <v>Yes</v>
      </c>
      <c r="J93" s="626">
        <v>0</v>
      </c>
      <c r="K93" s="626">
        <f>Table1[[#This Row],[CPP]]</f>
        <v>0</v>
      </c>
      <c r="L93" s="626">
        <v>0</v>
      </c>
      <c r="M93" s="626" t="s">
        <v>2265</v>
      </c>
      <c r="N93" s="626" t="s">
        <v>2290</v>
      </c>
      <c r="O93" s="626" t="s">
        <v>2291</v>
      </c>
      <c r="P93" s="626" t="s">
        <v>1592</v>
      </c>
      <c r="U93" s="623" t="s">
        <v>1826</v>
      </c>
      <c r="V93" s="624" t="s">
        <v>2078</v>
      </c>
      <c r="Y93" s="624">
        <v>413496</v>
      </c>
      <c r="AC93" s="623" t="s">
        <v>1827</v>
      </c>
      <c r="AH93" s="623" t="s">
        <v>2292</v>
      </c>
      <c r="AN93" s="626" t="s">
        <v>2078</v>
      </c>
      <c r="AO93" s="626" t="s">
        <v>2078</v>
      </c>
    </row>
    <row r="94" spans="1:44" hidden="1">
      <c r="A94">
        <v>0</v>
      </c>
      <c r="C94" s="626">
        <v>81613</v>
      </c>
      <c r="D94" s="626">
        <v>122568</v>
      </c>
      <c r="F94" s="626" t="e">
        <f>VLOOKUP($K94,PSO!$A:$A,1,0)</f>
        <v>#N/A</v>
      </c>
      <c r="G94" s="626" t="e">
        <f>VLOOKUP($K94,SWEPCO!$A:$A,1,0)</f>
        <v>#N/A</v>
      </c>
      <c r="H94" s="626" t="e">
        <f>VLOOKUP($K94,#REF!,1,0)</f>
        <v>#REF!</v>
      </c>
      <c r="I94" s="626" t="str">
        <f t="shared" si="1"/>
        <v>Yes</v>
      </c>
      <c r="J94" s="626">
        <v>0</v>
      </c>
      <c r="K94" s="626">
        <f>Table1[[#This Row],[CPP]]</f>
        <v>0</v>
      </c>
      <c r="L94" s="626">
        <v>0</v>
      </c>
      <c r="M94" s="626" t="s">
        <v>2265</v>
      </c>
      <c r="N94" s="626" t="s">
        <v>2293</v>
      </c>
      <c r="O94" s="626" t="s">
        <v>2294</v>
      </c>
      <c r="P94" s="626" t="s">
        <v>1592</v>
      </c>
      <c r="Q94" s="627">
        <v>44561</v>
      </c>
      <c r="R94" s="627"/>
      <c r="U94" s="623" t="s">
        <v>1826</v>
      </c>
      <c r="Y94" s="624">
        <v>14055360</v>
      </c>
      <c r="AA94" s="624">
        <v>0</v>
      </c>
      <c r="AC94" s="623" t="s">
        <v>1827</v>
      </c>
      <c r="AH94" s="623" t="s">
        <v>2295</v>
      </c>
      <c r="AJ94" s="626">
        <v>0.5</v>
      </c>
      <c r="AN94" s="626" t="s">
        <v>2078</v>
      </c>
      <c r="AO94" s="626" t="s">
        <v>2078</v>
      </c>
    </row>
    <row r="95" spans="1:44" hidden="1">
      <c r="A95">
        <v>0</v>
      </c>
      <c r="B95" s="626">
        <v>210564</v>
      </c>
      <c r="C95" s="626">
        <v>81489</v>
      </c>
      <c r="D95" s="626">
        <v>122600</v>
      </c>
      <c r="F95" s="626" t="e">
        <f>VLOOKUP($K95,PSO!$A:$A,1,0)</f>
        <v>#N/A</v>
      </c>
      <c r="G95" s="626" t="e">
        <f>VLOOKUP($K95,SWEPCO!$A:$A,1,0)</f>
        <v>#N/A</v>
      </c>
      <c r="H95" s="626" t="e">
        <f>VLOOKUP($K95,#REF!,1,0)</f>
        <v>#REF!</v>
      </c>
      <c r="I95" s="626" t="str">
        <f t="shared" si="1"/>
        <v>Yes</v>
      </c>
      <c r="J95" s="626">
        <v>0</v>
      </c>
      <c r="K95" s="626">
        <f>Table1[[#This Row],[CPP]]</f>
        <v>0</v>
      </c>
      <c r="L95" s="626">
        <v>0</v>
      </c>
      <c r="M95" s="626" t="s">
        <v>2104</v>
      </c>
      <c r="N95" s="626" t="s">
        <v>1963</v>
      </c>
      <c r="O95" s="626" t="s">
        <v>2296</v>
      </c>
      <c r="P95" s="626" t="s">
        <v>1592</v>
      </c>
      <c r="Q95" s="627">
        <v>44561</v>
      </c>
      <c r="R95" s="627"/>
      <c r="S95" s="627">
        <v>44096</v>
      </c>
      <c r="T95" s="627">
        <v>44054</v>
      </c>
      <c r="U95" s="623" t="s">
        <v>1953</v>
      </c>
      <c r="V95" s="624">
        <v>10000</v>
      </c>
      <c r="W95" s="625">
        <v>2020</v>
      </c>
      <c r="X95" s="624">
        <v>10250</v>
      </c>
      <c r="Y95" s="624">
        <v>10000</v>
      </c>
      <c r="AA95" s="624">
        <v>0</v>
      </c>
      <c r="AC95" s="623" t="s">
        <v>1804</v>
      </c>
      <c r="AH95" s="623" t="s">
        <v>2297</v>
      </c>
      <c r="AN95" s="626" t="s">
        <v>2078</v>
      </c>
      <c r="AO95" s="626" t="s">
        <v>2078</v>
      </c>
    </row>
    <row r="96" spans="1:44" hidden="1">
      <c r="A96">
        <v>0</v>
      </c>
      <c r="B96" s="626">
        <v>210630</v>
      </c>
      <c r="C96" s="626">
        <v>81490</v>
      </c>
      <c r="D96" s="626">
        <v>122601</v>
      </c>
      <c r="F96" s="626" t="e">
        <f>VLOOKUP($K96,PSO!$A:$A,1,0)</f>
        <v>#N/A</v>
      </c>
      <c r="G96" s="626" t="e">
        <f>VLOOKUP($K96,SWEPCO!$A:$A,1,0)</f>
        <v>#N/A</v>
      </c>
      <c r="H96" s="626" t="e">
        <f>VLOOKUP($K96,#REF!,1,0)</f>
        <v>#REF!</v>
      </c>
      <c r="I96" s="626" t="str">
        <f t="shared" si="1"/>
        <v>Yes</v>
      </c>
      <c r="J96" s="626">
        <v>0</v>
      </c>
      <c r="K96" s="626">
        <f>Table1[[#This Row],[CPP]]</f>
        <v>0</v>
      </c>
      <c r="L96" s="626">
        <v>0</v>
      </c>
      <c r="M96" s="626" t="s">
        <v>2104</v>
      </c>
      <c r="N96" s="626" t="s">
        <v>2298</v>
      </c>
      <c r="O96" s="626" t="s">
        <v>2299</v>
      </c>
      <c r="P96" s="626" t="s">
        <v>1592</v>
      </c>
      <c r="Q96" s="627">
        <v>45291</v>
      </c>
      <c r="R96" s="627"/>
      <c r="S96" s="627">
        <v>45291</v>
      </c>
      <c r="T96" s="627">
        <v>44592</v>
      </c>
      <c r="U96" s="623" t="s">
        <v>1953</v>
      </c>
      <c r="Y96" s="624">
        <v>10000</v>
      </c>
      <c r="AA96" s="624">
        <v>0</v>
      </c>
      <c r="AC96" s="623" t="s">
        <v>1924</v>
      </c>
      <c r="AH96" s="623" t="s">
        <v>2300</v>
      </c>
      <c r="AN96" s="626" t="s">
        <v>2078</v>
      </c>
      <c r="AO96" s="626" t="s">
        <v>2078</v>
      </c>
    </row>
    <row r="97" spans="1:44" hidden="1">
      <c r="A97">
        <v>0</v>
      </c>
      <c r="B97" s="626">
        <v>210562</v>
      </c>
      <c r="C97" s="626">
        <v>81628</v>
      </c>
      <c r="D97" s="626">
        <v>122602</v>
      </c>
      <c r="F97" s="626" t="e">
        <f>VLOOKUP($K97,PSO!$A:$A,1,0)</f>
        <v>#N/A</v>
      </c>
      <c r="G97" s="626" t="e">
        <f>VLOOKUP($K97,SWEPCO!$A:$A,1,0)</f>
        <v>#N/A</v>
      </c>
      <c r="H97" s="626" t="e">
        <f>VLOOKUP($K97,#REF!,1,0)</f>
        <v>#REF!</v>
      </c>
      <c r="I97" s="626" t="str">
        <f t="shared" si="1"/>
        <v>Yes</v>
      </c>
      <c r="J97" s="626">
        <v>0</v>
      </c>
      <c r="K97" s="626">
        <f>Table1[[#This Row],[CPP]]</f>
        <v>0</v>
      </c>
      <c r="L97" s="626">
        <v>0</v>
      </c>
      <c r="M97" s="626" t="s">
        <v>2137</v>
      </c>
      <c r="N97" s="626" t="s">
        <v>2301</v>
      </c>
      <c r="O97" s="626" t="s">
        <v>2302</v>
      </c>
      <c r="P97" s="626" t="s">
        <v>1592</v>
      </c>
      <c r="Q97" s="627">
        <v>45657</v>
      </c>
      <c r="R97" s="627"/>
      <c r="T97" s="627">
        <v>43992</v>
      </c>
      <c r="U97" s="623" t="s">
        <v>2303</v>
      </c>
      <c r="V97" s="624">
        <v>1510000</v>
      </c>
      <c r="W97" s="625">
        <v>2020</v>
      </c>
      <c r="X97" s="624">
        <v>1586443.75</v>
      </c>
      <c r="Y97" s="624">
        <v>1510000</v>
      </c>
      <c r="AA97" s="624">
        <v>0</v>
      </c>
      <c r="AC97" s="623" t="s">
        <v>1820</v>
      </c>
      <c r="AH97" s="623" t="s">
        <v>2304</v>
      </c>
      <c r="AN97" s="626" t="s">
        <v>2078</v>
      </c>
      <c r="AO97" s="626" t="s">
        <v>2078</v>
      </c>
    </row>
    <row r="98" spans="1:44" hidden="1">
      <c r="A98">
        <v>0</v>
      </c>
      <c r="B98" s="626">
        <v>210565</v>
      </c>
      <c r="C98" s="626">
        <v>81481</v>
      </c>
      <c r="D98" s="626">
        <v>122622</v>
      </c>
      <c r="F98" s="626" t="e">
        <f>VLOOKUP($K98,PSO!$A:$A,1,0)</f>
        <v>#N/A</v>
      </c>
      <c r="G98" s="626" t="e">
        <f>VLOOKUP($K98,SWEPCO!$A:$A,1,0)</f>
        <v>#N/A</v>
      </c>
      <c r="H98" s="626" t="e">
        <f>VLOOKUP($K98,#REF!,1,0)</f>
        <v>#REF!</v>
      </c>
      <c r="I98" s="626" t="str">
        <f t="shared" si="1"/>
        <v>Yes</v>
      </c>
      <c r="J98" s="626">
        <v>0</v>
      </c>
      <c r="K98" s="626">
        <f>Table1[[#This Row],[CPP]]</f>
        <v>0</v>
      </c>
      <c r="L98" s="626">
        <v>0</v>
      </c>
      <c r="M98" s="626" t="s">
        <v>2107</v>
      </c>
      <c r="N98" s="626" t="s">
        <v>2305</v>
      </c>
      <c r="O98" s="626" t="s">
        <v>2306</v>
      </c>
      <c r="P98" s="626" t="s">
        <v>1592</v>
      </c>
      <c r="Q98" s="627">
        <v>46022</v>
      </c>
      <c r="R98" s="627"/>
      <c r="T98" s="627">
        <v>44071</v>
      </c>
      <c r="U98" s="623" t="s">
        <v>1953</v>
      </c>
      <c r="V98" s="624">
        <v>139825</v>
      </c>
      <c r="W98" s="625">
        <v>2020</v>
      </c>
      <c r="X98" s="624">
        <v>146903.640625</v>
      </c>
      <c r="Y98" s="624">
        <v>136893</v>
      </c>
      <c r="AA98" s="624">
        <v>0</v>
      </c>
      <c r="AC98" s="623" t="s">
        <v>1820</v>
      </c>
      <c r="AH98" s="623" t="s">
        <v>2307</v>
      </c>
      <c r="AN98" s="626" t="s">
        <v>2078</v>
      </c>
      <c r="AO98" s="626" t="s">
        <v>2078</v>
      </c>
    </row>
    <row r="99" spans="1:44" hidden="1">
      <c r="A99">
        <v>0</v>
      </c>
      <c r="C99" s="626">
        <v>81481</v>
      </c>
      <c r="D99" s="626">
        <v>122623</v>
      </c>
      <c r="F99" s="626" t="e">
        <f>VLOOKUP($K99,PSO!$A:$A,1,0)</f>
        <v>#N/A</v>
      </c>
      <c r="G99" s="626" t="e">
        <f>VLOOKUP($K99,SWEPCO!$A:$A,1,0)</f>
        <v>#N/A</v>
      </c>
      <c r="H99" s="626" t="e">
        <f>VLOOKUP($K99,#REF!,1,0)</f>
        <v>#REF!</v>
      </c>
      <c r="I99" s="626" t="str">
        <f t="shared" si="1"/>
        <v>Yes</v>
      </c>
      <c r="J99" s="626">
        <v>0</v>
      </c>
      <c r="K99" s="626">
        <f>Table1[[#This Row],[CPP]]</f>
        <v>0</v>
      </c>
      <c r="L99" s="626">
        <v>0</v>
      </c>
      <c r="M99" s="626" t="s">
        <v>2107</v>
      </c>
      <c r="N99" s="626" t="s">
        <v>2305</v>
      </c>
      <c r="O99" s="626" t="s">
        <v>2308</v>
      </c>
      <c r="P99" s="626" t="s">
        <v>1592</v>
      </c>
      <c r="Q99" s="627">
        <v>46022</v>
      </c>
      <c r="R99" s="627"/>
      <c r="U99" s="623" t="s">
        <v>1826</v>
      </c>
      <c r="V99" s="624">
        <v>10000</v>
      </c>
      <c r="W99" s="625">
        <v>2020</v>
      </c>
      <c r="X99" s="624">
        <v>10506.25</v>
      </c>
      <c r="Y99" s="624">
        <v>10000</v>
      </c>
      <c r="AA99" s="624">
        <v>0</v>
      </c>
      <c r="AC99" s="623" t="s">
        <v>1820</v>
      </c>
      <c r="AH99" s="623" t="s">
        <v>2309</v>
      </c>
      <c r="AN99" s="626" t="s">
        <v>2078</v>
      </c>
      <c r="AO99" s="626" t="s">
        <v>2078</v>
      </c>
    </row>
    <row r="100" spans="1:44" hidden="1">
      <c r="A100">
        <v>0</v>
      </c>
      <c r="C100" s="626">
        <v>81636</v>
      </c>
      <c r="D100" s="626">
        <v>122635</v>
      </c>
      <c r="F100" s="626" t="e">
        <f>VLOOKUP($K100,PSO!$A:$A,1,0)</f>
        <v>#N/A</v>
      </c>
      <c r="G100" s="626" t="e">
        <f>VLOOKUP($K100,SWEPCO!$A:$A,1,0)</f>
        <v>#N/A</v>
      </c>
      <c r="H100" s="626" t="e">
        <f>VLOOKUP($K100,#REF!,1,0)</f>
        <v>#REF!</v>
      </c>
      <c r="I100" s="626" t="str">
        <f t="shared" si="1"/>
        <v>Yes</v>
      </c>
      <c r="J100" s="626">
        <v>0</v>
      </c>
      <c r="K100" s="626">
        <f>Table1[[#This Row],[CPP]]</f>
        <v>0</v>
      </c>
      <c r="L100" s="626">
        <v>0</v>
      </c>
      <c r="M100" s="626" t="s">
        <v>2104</v>
      </c>
      <c r="N100" s="626" t="s">
        <v>2310</v>
      </c>
      <c r="O100" s="626" t="s">
        <v>2311</v>
      </c>
      <c r="P100" s="626" t="s">
        <v>1592</v>
      </c>
      <c r="Q100" s="627">
        <v>45730</v>
      </c>
      <c r="R100" s="627"/>
      <c r="U100" s="623" t="s">
        <v>1826</v>
      </c>
      <c r="Y100" s="624">
        <v>1099871</v>
      </c>
      <c r="AA100" s="624">
        <v>0</v>
      </c>
      <c r="AC100" s="623" t="s">
        <v>1827</v>
      </c>
      <c r="AH100" s="623" t="s">
        <v>2312</v>
      </c>
      <c r="AN100" s="626" t="s">
        <v>2078</v>
      </c>
      <c r="AO100" s="626" t="s">
        <v>2078</v>
      </c>
    </row>
    <row r="101" spans="1:44" hidden="1">
      <c r="A101">
        <v>0</v>
      </c>
      <c r="B101" s="626">
        <v>210606</v>
      </c>
      <c r="C101" s="626">
        <v>81636</v>
      </c>
      <c r="D101" s="626">
        <v>122637</v>
      </c>
      <c r="F101" s="626" t="e">
        <f>VLOOKUP($K101,PSO!$A:$A,1,0)</f>
        <v>#N/A</v>
      </c>
      <c r="G101" s="626" t="e">
        <f>VLOOKUP($K101,SWEPCO!$A:$A,1,0)</f>
        <v>#N/A</v>
      </c>
      <c r="H101" s="626" t="e">
        <f>VLOOKUP($K101,#REF!,1,0)</f>
        <v>#REF!</v>
      </c>
      <c r="I101" s="626" t="str">
        <f t="shared" si="1"/>
        <v>Yes</v>
      </c>
      <c r="J101" s="626">
        <v>0</v>
      </c>
      <c r="K101" s="626">
        <f>Table1[[#This Row],[CPP]]</f>
        <v>0</v>
      </c>
      <c r="L101" s="626">
        <v>0</v>
      </c>
      <c r="M101" s="626" t="s">
        <v>2107</v>
      </c>
      <c r="N101" s="626" t="s">
        <v>2310</v>
      </c>
      <c r="O101" s="626" t="s">
        <v>2313</v>
      </c>
      <c r="P101" s="626" t="s">
        <v>1592</v>
      </c>
      <c r="Q101" s="632"/>
      <c r="R101" s="632"/>
      <c r="S101" s="627">
        <v>45731</v>
      </c>
      <c r="T101" s="627">
        <v>44259</v>
      </c>
      <c r="U101" s="623" t="s">
        <v>1953</v>
      </c>
      <c r="V101" s="624">
        <v>16624</v>
      </c>
      <c r="W101" s="625">
        <v>2021</v>
      </c>
      <c r="X101" s="624">
        <v>17039.599999999999</v>
      </c>
      <c r="Y101" s="624">
        <v>16624.73</v>
      </c>
      <c r="AA101" s="624">
        <v>0</v>
      </c>
      <c r="AC101" s="623" t="s">
        <v>1827</v>
      </c>
      <c r="AH101" s="623" t="s">
        <v>2314</v>
      </c>
      <c r="AN101" s="626" t="s">
        <v>2078</v>
      </c>
      <c r="AO101" s="626" t="s">
        <v>2078</v>
      </c>
    </row>
    <row r="102" spans="1:44" hidden="1">
      <c r="A102">
        <v>0</v>
      </c>
      <c r="C102" s="626">
        <v>81639</v>
      </c>
      <c r="D102" s="626">
        <v>122640</v>
      </c>
      <c r="F102" s="626" t="e">
        <f>VLOOKUP($K102,PSO!$A:$A,1,0)</f>
        <v>#N/A</v>
      </c>
      <c r="G102" s="626" t="e">
        <f>VLOOKUP($K102,SWEPCO!$A:$A,1,0)</f>
        <v>#N/A</v>
      </c>
      <c r="H102" s="626" t="e">
        <f>VLOOKUP($K102,#REF!,1,0)</f>
        <v>#REF!</v>
      </c>
      <c r="I102" s="626" t="str">
        <f t="shared" si="1"/>
        <v>Yes</v>
      </c>
      <c r="J102" s="626">
        <v>0</v>
      </c>
      <c r="K102" s="626">
        <f>Table1[[#This Row],[CPP]]</f>
        <v>0</v>
      </c>
      <c r="L102" s="626">
        <v>0</v>
      </c>
      <c r="M102" s="626" t="s">
        <v>2265</v>
      </c>
      <c r="N102" s="626" t="s">
        <v>2315</v>
      </c>
      <c r="O102" s="626" t="s">
        <v>2315</v>
      </c>
      <c r="P102" s="626" t="s">
        <v>1592</v>
      </c>
      <c r="Q102" s="627">
        <v>44547</v>
      </c>
      <c r="R102" s="627"/>
      <c r="U102" s="623" t="s">
        <v>1826</v>
      </c>
      <c r="Y102" s="624">
        <v>4578401</v>
      </c>
      <c r="AA102" s="624">
        <v>0</v>
      </c>
      <c r="AC102" s="623" t="s">
        <v>1827</v>
      </c>
      <c r="AH102" s="623" t="s">
        <v>2316</v>
      </c>
      <c r="AN102" s="626" t="s">
        <v>2078</v>
      </c>
      <c r="AO102" s="626" t="s">
        <v>2078</v>
      </c>
    </row>
    <row r="103" spans="1:44" hidden="1">
      <c r="A103">
        <v>0</v>
      </c>
      <c r="C103" s="626">
        <v>81640</v>
      </c>
      <c r="D103" s="626">
        <v>122641</v>
      </c>
      <c r="F103" s="626" t="e">
        <f>VLOOKUP($K103,PSO!$A:$A,1,0)</f>
        <v>#N/A</v>
      </c>
      <c r="G103" s="626" t="e">
        <f>VLOOKUP($K103,SWEPCO!$A:$A,1,0)</f>
        <v>#N/A</v>
      </c>
      <c r="H103" s="626" t="e">
        <f>VLOOKUP($K103,#REF!,1,0)</f>
        <v>#REF!</v>
      </c>
      <c r="I103" s="626" t="str">
        <f t="shared" si="1"/>
        <v>Yes</v>
      </c>
      <c r="J103" s="626">
        <v>0</v>
      </c>
      <c r="K103" s="626">
        <f>Table1[[#This Row],[CPP]]</f>
        <v>0</v>
      </c>
      <c r="L103" s="626">
        <v>0</v>
      </c>
      <c r="M103" s="626" t="s">
        <v>2265</v>
      </c>
      <c r="N103" s="626" t="s">
        <v>2317</v>
      </c>
      <c r="O103" s="626" t="s">
        <v>2317</v>
      </c>
      <c r="P103" s="626" t="s">
        <v>1592</v>
      </c>
      <c r="Q103" s="627">
        <v>44196</v>
      </c>
      <c r="R103" s="627"/>
      <c r="U103" s="623" t="s">
        <v>1826</v>
      </c>
      <c r="Y103" s="624">
        <v>697513</v>
      </c>
      <c r="AA103" s="624">
        <v>0</v>
      </c>
      <c r="AC103" s="623" t="s">
        <v>1827</v>
      </c>
      <c r="AH103" s="623" t="s">
        <v>2318</v>
      </c>
      <c r="AN103" s="626" t="s">
        <v>2078</v>
      </c>
      <c r="AO103" s="626" t="s">
        <v>2078</v>
      </c>
    </row>
    <row r="104" spans="1:44" hidden="1">
      <c r="A104">
        <v>0</v>
      </c>
      <c r="C104" s="626">
        <v>81641</v>
      </c>
      <c r="D104" s="626">
        <v>122642</v>
      </c>
      <c r="F104" s="626" t="e">
        <f>VLOOKUP($K104,PSO!$A:$A,1,0)</f>
        <v>#N/A</v>
      </c>
      <c r="G104" s="626" t="e">
        <f>VLOOKUP($K104,SWEPCO!$A:$A,1,0)</f>
        <v>#N/A</v>
      </c>
      <c r="H104" s="626" t="e">
        <f>VLOOKUP($K104,#REF!,1,0)</f>
        <v>#REF!</v>
      </c>
      <c r="I104" s="626" t="str">
        <f t="shared" si="1"/>
        <v>Yes</v>
      </c>
      <c r="J104" s="626">
        <v>0</v>
      </c>
      <c r="K104" s="626">
        <f>Table1[[#This Row],[CPP]]</f>
        <v>0</v>
      </c>
      <c r="L104" s="626">
        <v>0</v>
      </c>
      <c r="M104" s="626" t="s">
        <v>2265</v>
      </c>
      <c r="N104" s="626" t="s">
        <v>2319</v>
      </c>
      <c r="O104" s="626" t="s">
        <v>2319</v>
      </c>
      <c r="P104" s="626" t="s">
        <v>1592</v>
      </c>
      <c r="U104" s="623" t="s">
        <v>1826</v>
      </c>
      <c r="AC104" s="623" t="s">
        <v>1827</v>
      </c>
      <c r="AH104" s="623" t="s">
        <v>2320</v>
      </c>
      <c r="AN104" s="626" t="e">
        <v>#N/A</v>
      </c>
      <c r="AO104" s="626" t="e">
        <v>#N/A</v>
      </c>
    </row>
    <row r="105" spans="1:44" hidden="1">
      <c r="A105">
        <v>0</v>
      </c>
      <c r="C105" s="626">
        <v>81642</v>
      </c>
      <c r="D105" s="626">
        <v>122643</v>
      </c>
      <c r="F105" s="626" t="e">
        <f>VLOOKUP($K105,PSO!$A:$A,1,0)</f>
        <v>#N/A</v>
      </c>
      <c r="G105" s="626" t="e">
        <f>VLOOKUP($K105,SWEPCO!$A:$A,1,0)</f>
        <v>#N/A</v>
      </c>
      <c r="H105" s="626" t="e">
        <f>VLOOKUP($K105,#REF!,1,0)</f>
        <v>#REF!</v>
      </c>
      <c r="I105" s="626" t="str">
        <f t="shared" si="1"/>
        <v>Yes</v>
      </c>
      <c r="J105" s="626">
        <v>0</v>
      </c>
      <c r="K105" s="626">
        <f>Table1[[#This Row],[CPP]]</f>
        <v>0</v>
      </c>
      <c r="L105" s="626">
        <v>0</v>
      </c>
      <c r="M105" s="626" t="s">
        <v>2265</v>
      </c>
      <c r="N105" s="626" t="s">
        <v>2321</v>
      </c>
      <c r="O105" s="626" t="s">
        <v>2321</v>
      </c>
      <c r="P105" s="626" t="s">
        <v>1592</v>
      </c>
      <c r="U105" s="623" t="s">
        <v>1826</v>
      </c>
      <c r="AC105" s="623" t="s">
        <v>1827</v>
      </c>
      <c r="AH105" s="623" t="s">
        <v>2320</v>
      </c>
      <c r="AN105" s="626" t="s">
        <v>2078</v>
      </c>
      <c r="AO105" s="626" t="s">
        <v>2078</v>
      </c>
    </row>
    <row r="106" spans="1:44" hidden="1">
      <c r="A106">
        <v>0</v>
      </c>
      <c r="C106" s="626">
        <v>81645</v>
      </c>
      <c r="D106" s="626">
        <v>122645</v>
      </c>
      <c r="F106" s="626" t="e">
        <f>VLOOKUP($K106,PSO!$A:$A,1,0)</f>
        <v>#N/A</v>
      </c>
      <c r="G106" s="626" t="e">
        <f>VLOOKUP($K106,SWEPCO!$A:$A,1,0)</f>
        <v>#N/A</v>
      </c>
      <c r="H106" s="626" t="e">
        <f>VLOOKUP($K106,#REF!,1,0)</f>
        <v>#REF!</v>
      </c>
      <c r="I106" s="626" t="str">
        <f t="shared" si="1"/>
        <v>Yes</v>
      </c>
      <c r="J106" s="626">
        <v>0</v>
      </c>
      <c r="K106" s="626">
        <f>Table1[[#This Row],[CPP]]</f>
        <v>0</v>
      </c>
      <c r="L106" s="626">
        <v>0</v>
      </c>
      <c r="M106" s="626" t="s">
        <v>2265</v>
      </c>
      <c r="N106" s="626" t="s">
        <v>2322</v>
      </c>
      <c r="O106" s="626" t="s">
        <v>2322</v>
      </c>
      <c r="P106" s="626" t="s">
        <v>1592</v>
      </c>
      <c r="Q106" s="627">
        <v>44545</v>
      </c>
      <c r="R106" s="627"/>
      <c r="U106" s="623" t="s">
        <v>1826</v>
      </c>
      <c r="Y106" s="624">
        <v>4852215</v>
      </c>
      <c r="AA106" s="624">
        <v>0</v>
      </c>
      <c r="AC106" s="623" t="s">
        <v>1827</v>
      </c>
      <c r="AH106" s="623" t="s">
        <v>2323</v>
      </c>
      <c r="AK106" s="626">
        <v>13</v>
      </c>
      <c r="AN106" s="626" t="s">
        <v>2078</v>
      </c>
      <c r="AO106" s="626" t="s">
        <v>2078</v>
      </c>
    </row>
    <row r="107" spans="1:44" hidden="1">
      <c r="A107">
        <v>0</v>
      </c>
      <c r="C107" s="626">
        <v>81644</v>
      </c>
      <c r="D107" s="626">
        <v>122646</v>
      </c>
      <c r="F107" s="626" t="e">
        <f>VLOOKUP($K107,PSO!$A:$A,1,0)</f>
        <v>#N/A</v>
      </c>
      <c r="G107" s="626" t="e">
        <f>VLOOKUP($K107,SWEPCO!$A:$A,1,0)</f>
        <v>#N/A</v>
      </c>
      <c r="H107" s="626" t="e">
        <f>VLOOKUP($K107,#REF!,1,0)</f>
        <v>#REF!</v>
      </c>
      <c r="I107" s="626" t="str">
        <f t="shared" si="1"/>
        <v>Yes</v>
      </c>
      <c r="J107" s="626">
        <v>0</v>
      </c>
      <c r="K107" s="626">
        <f>Table1[[#This Row],[CPP]]</f>
        <v>0</v>
      </c>
      <c r="L107" s="626">
        <v>0</v>
      </c>
      <c r="M107" s="626" t="s">
        <v>2265</v>
      </c>
      <c r="N107" s="626" t="s">
        <v>2324</v>
      </c>
      <c r="O107" s="626" t="s">
        <v>2324</v>
      </c>
      <c r="P107" s="626" t="s">
        <v>1592</v>
      </c>
      <c r="Q107" s="627">
        <v>44180</v>
      </c>
      <c r="R107" s="627"/>
      <c r="U107" s="623" t="s">
        <v>1826</v>
      </c>
      <c r="Y107" s="624">
        <v>968567</v>
      </c>
      <c r="AA107" s="624">
        <v>0</v>
      </c>
      <c r="AC107" s="623" t="s">
        <v>1827</v>
      </c>
      <c r="AH107" s="623" t="s">
        <v>2325</v>
      </c>
      <c r="AN107" s="626" t="s">
        <v>2078</v>
      </c>
      <c r="AO107" s="626" t="s">
        <v>2078</v>
      </c>
    </row>
    <row r="108" spans="1:44" hidden="1">
      <c r="A108">
        <v>0</v>
      </c>
      <c r="C108" s="626">
        <v>81646</v>
      </c>
      <c r="D108" s="626">
        <v>122647</v>
      </c>
      <c r="F108" s="626" t="e">
        <f>VLOOKUP($K108,PSO!$A:$A,1,0)</f>
        <v>#N/A</v>
      </c>
      <c r="G108" s="626" t="e">
        <f>VLOOKUP($K108,SWEPCO!$A:$A,1,0)</f>
        <v>#N/A</v>
      </c>
      <c r="H108" s="626" t="e">
        <f>VLOOKUP($K108,#REF!,1,0)</f>
        <v>#REF!</v>
      </c>
      <c r="I108" s="626" t="str">
        <f t="shared" si="1"/>
        <v>Yes</v>
      </c>
      <c r="J108" s="626">
        <v>0</v>
      </c>
      <c r="K108" s="626">
        <f>Table1[[#This Row],[CPP]]</f>
        <v>0</v>
      </c>
      <c r="L108" s="626">
        <v>0</v>
      </c>
      <c r="M108" s="626" t="s">
        <v>2265</v>
      </c>
      <c r="N108" s="626" t="s">
        <v>2326</v>
      </c>
      <c r="O108" s="626" t="s">
        <v>2326</v>
      </c>
      <c r="P108" s="626" t="s">
        <v>1592</v>
      </c>
      <c r="Q108" s="627">
        <v>44196</v>
      </c>
      <c r="R108" s="627"/>
      <c r="U108" s="623" t="s">
        <v>1826</v>
      </c>
      <c r="Y108" s="624">
        <v>5943138</v>
      </c>
      <c r="AA108" s="624">
        <v>0</v>
      </c>
      <c r="AC108" s="623" t="s">
        <v>1827</v>
      </c>
      <c r="AH108" s="623" t="s">
        <v>2327</v>
      </c>
      <c r="AN108" s="626" t="s">
        <v>2078</v>
      </c>
      <c r="AO108" s="626" t="s">
        <v>2078</v>
      </c>
    </row>
    <row r="109" spans="1:44" hidden="1">
      <c r="A109">
        <v>0</v>
      </c>
      <c r="C109" s="626">
        <v>81647</v>
      </c>
      <c r="D109" s="626">
        <v>122648</v>
      </c>
      <c r="F109" s="626" t="e">
        <f>VLOOKUP($K109,PSO!$A:$A,1,0)</f>
        <v>#N/A</v>
      </c>
      <c r="G109" s="626" t="e">
        <f>VLOOKUP($K109,SWEPCO!$A:$A,1,0)</f>
        <v>#N/A</v>
      </c>
      <c r="H109" s="626" t="e">
        <f>VLOOKUP($K109,#REF!,1,0)</f>
        <v>#REF!</v>
      </c>
      <c r="I109" s="626" t="str">
        <f t="shared" si="1"/>
        <v>Yes</v>
      </c>
      <c r="J109" s="626">
        <v>0</v>
      </c>
      <c r="K109" s="626">
        <f>Table1[[#This Row],[CPP]]</f>
        <v>0</v>
      </c>
      <c r="L109" s="626">
        <v>0</v>
      </c>
      <c r="M109" s="626" t="s">
        <v>2265</v>
      </c>
      <c r="N109" s="626" t="s">
        <v>2328</v>
      </c>
      <c r="O109" s="626" t="s">
        <v>2328</v>
      </c>
      <c r="P109" s="626" t="s">
        <v>1592</v>
      </c>
      <c r="Q109" s="627">
        <v>44497</v>
      </c>
      <c r="R109" s="627"/>
      <c r="U109" s="623" t="s">
        <v>1826</v>
      </c>
      <c r="Y109" s="624">
        <v>3318135</v>
      </c>
      <c r="AA109" s="624">
        <v>0</v>
      </c>
      <c r="AC109" s="623" t="s">
        <v>1827</v>
      </c>
      <c r="AH109" s="623" t="s">
        <v>2329</v>
      </c>
      <c r="AN109" s="626" t="s">
        <v>2078</v>
      </c>
      <c r="AO109" s="626" t="s">
        <v>2078</v>
      </c>
    </row>
    <row r="110" spans="1:44" hidden="1">
      <c r="A110">
        <v>0</v>
      </c>
      <c r="C110" s="626">
        <v>81655</v>
      </c>
      <c r="D110" s="626">
        <v>122662</v>
      </c>
      <c r="F110" s="626" t="e">
        <f>VLOOKUP($K110,PSO!$A:$A,1,0)</f>
        <v>#N/A</v>
      </c>
      <c r="G110" s="626" t="e">
        <f>VLOOKUP($K110,SWEPCO!$A:$A,1,0)</f>
        <v>#N/A</v>
      </c>
      <c r="H110" s="626" t="e">
        <f>VLOOKUP($K110,#REF!,1,0)</f>
        <v>#REF!</v>
      </c>
      <c r="I110" s="626" t="str">
        <f t="shared" si="1"/>
        <v>Yes</v>
      </c>
      <c r="J110" s="626">
        <v>0</v>
      </c>
      <c r="K110" s="626">
        <f>Table1[[#This Row],[CPP]]</f>
        <v>0</v>
      </c>
      <c r="L110" s="626">
        <v>0</v>
      </c>
      <c r="M110" s="626" t="s">
        <v>2104</v>
      </c>
      <c r="N110" s="626" t="s">
        <v>2330</v>
      </c>
      <c r="O110" s="626" t="s">
        <v>2331</v>
      </c>
      <c r="P110" s="626" t="s">
        <v>1592</v>
      </c>
      <c r="U110" s="623" t="s">
        <v>1826</v>
      </c>
      <c r="Y110" s="624">
        <v>15000</v>
      </c>
      <c r="AA110" s="624">
        <v>0</v>
      </c>
      <c r="AC110" s="623" t="s">
        <v>1827</v>
      </c>
      <c r="AH110" s="623" t="s">
        <v>2332</v>
      </c>
      <c r="AN110" s="626" t="s">
        <v>2078</v>
      </c>
      <c r="AO110" s="626" t="s">
        <v>2078</v>
      </c>
    </row>
    <row r="111" spans="1:44" hidden="1">
      <c r="A111">
        <v>0</v>
      </c>
      <c r="B111" s="626">
        <v>210593</v>
      </c>
      <c r="C111" s="626">
        <v>81561</v>
      </c>
      <c r="D111" s="626">
        <v>112458</v>
      </c>
      <c r="F111" s="626" t="e">
        <f>VLOOKUP($K111,PSO!$A:$A,1,0)</f>
        <v>#N/A</v>
      </c>
      <c r="G111" s="626" t="e">
        <f>VLOOKUP($K111,SWEPCO!$A:$A,1,0)</f>
        <v>#N/A</v>
      </c>
      <c r="H111" s="626" t="e">
        <f>VLOOKUP($K111,#REF!,1,0)</f>
        <v>#REF!</v>
      </c>
      <c r="I111" s="626" t="str">
        <f t="shared" si="1"/>
        <v>Yes</v>
      </c>
      <c r="J111" s="626" t="s">
        <v>1881</v>
      </c>
      <c r="K111" s="626" t="str">
        <f>Table1[[#This Row],[CPP]]</f>
        <v>TS2020480</v>
      </c>
      <c r="L111" s="634" t="s">
        <v>1978</v>
      </c>
      <c r="M111" s="626" t="s">
        <v>2333</v>
      </c>
      <c r="N111" s="623" t="s">
        <v>1873</v>
      </c>
      <c r="O111" s="623" t="s">
        <v>2334</v>
      </c>
      <c r="P111" s="623" t="s">
        <v>1560</v>
      </c>
      <c r="Q111" s="627">
        <v>46023</v>
      </c>
      <c r="R111" s="633">
        <v>46022</v>
      </c>
      <c r="S111" s="627">
        <v>46023</v>
      </c>
      <c r="T111" s="627">
        <v>44237</v>
      </c>
      <c r="U111" s="623" t="s">
        <v>1814</v>
      </c>
      <c r="V111" s="624">
        <v>97111851</v>
      </c>
      <c r="W111" s="626">
        <v>2020</v>
      </c>
      <c r="X111" s="624">
        <v>102028138.456875</v>
      </c>
      <c r="Y111" s="624">
        <v>97111851</v>
      </c>
      <c r="Z111" s="629">
        <v>114481758</v>
      </c>
      <c r="AA111" s="624">
        <v>0</v>
      </c>
      <c r="AC111" s="623" t="s">
        <v>1827</v>
      </c>
      <c r="AD111" s="623">
        <v>509755</v>
      </c>
      <c r="AE111" s="623" t="s">
        <v>2335</v>
      </c>
      <c r="AF111" s="623">
        <v>514803</v>
      </c>
      <c r="AG111" s="623" t="s">
        <v>2336</v>
      </c>
      <c r="AH111" s="623" t="s">
        <v>2337</v>
      </c>
      <c r="AI111" s="626">
        <v>345</v>
      </c>
      <c r="AJ111" s="626">
        <v>50.5</v>
      </c>
      <c r="AN111" s="626" t="s">
        <v>2078</v>
      </c>
      <c r="AO111" s="626" t="s">
        <v>2078</v>
      </c>
      <c r="AQ111" s="630" t="s">
        <v>2338</v>
      </c>
      <c r="AR111" s="631"/>
    </row>
    <row r="112" spans="1:44">
      <c r="A112" t="s">
        <v>687</v>
      </c>
      <c r="B112" s="626">
        <v>210544</v>
      </c>
      <c r="C112" s="626">
        <v>81561</v>
      </c>
      <c r="D112" s="626">
        <v>112460</v>
      </c>
      <c r="F112" s="626" t="e">
        <f>VLOOKUP($K112,PSO!$A:$A,1,0)</f>
        <v>#N/A</v>
      </c>
      <c r="G112" s="626" t="e">
        <f>VLOOKUP($K112,SWEPCO!$A:$A,1,0)</f>
        <v>#N/A</v>
      </c>
      <c r="H112" s="626" t="e">
        <f>VLOOKUP($K112,#REF!,1,0)</f>
        <v>#REF!</v>
      </c>
      <c r="I112" s="626" t="str">
        <f t="shared" si="1"/>
        <v>Yes</v>
      </c>
      <c r="J112" s="640" t="s">
        <v>2977</v>
      </c>
      <c r="K112" s="626" t="str">
        <f>Table1[[#This Row],[CPP]]</f>
        <v>TP2019146</v>
      </c>
      <c r="L112" s="626" t="s">
        <v>2975</v>
      </c>
      <c r="M112" s="626" t="s">
        <v>1425</v>
      </c>
      <c r="N112" s="623" t="s">
        <v>1873</v>
      </c>
      <c r="O112" s="623" t="s">
        <v>1874</v>
      </c>
      <c r="P112" s="623" t="s">
        <v>1560</v>
      </c>
      <c r="Q112" s="627">
        <v>45778</v>
      </c>
      <c r="R112" s="633">
        <v>45778</v>
      </c>
      <c r="S112" s="627">
        <v>46023</v>
      </c>
      <c r="T112" s="627">
        <v>43787</v>
      </c>
      <c r="U112" s="623" t="s">
        <v>1814</v>
      </c>
      <c r="V112" s="624">
        <v>733520</v>
      </c>
      <c r="W112" s="625">
        <v>2020</v>
      </c>
      <c r="X112" s="624">
        <v>770654.45</v>
      </c>
      <c r="Y112" s="624">
        <v>1242638</v>
      </c>
      <c r="Z112" s="629">
        <v>1216324</v>
      </c>
      <c r="AA112" s="624">
        <v>0</v>
      </c>
      <c r="AC112" s="623" t="s">
        <v>1827</v>
      </c>
      <c r="AD112" s="623">
        <v>509812</v>
      </c>
      <c r="AE112" s="623" t="s">
        <v>1902</v>
      </c>
      <c r="AF112" s="623">
        <v>509815</v>
      </c>
      <c r="AG112" s="623" t="s">
        <v>1903</v>
      </c>
      <c r="AH112" s="623" t="s">
        <v>1875</v>
      </c>
      <c r="AI112" s="626">
        <v>138</v>
      </c>
      <c r="AN112" s="626" t="s">
        <v>1800</v>
      </c>
      <c r="AO112" s="626" t="s">
        <v>2078</v>
      </c>
      <c r="AP112" s="626" t="s">
        <v>1800</v>
      </c>
    </row>
    <row r="113" spans="1:41" hidden="1">
      <c r="A113">
        <v>0</v>
      </c>
      <c r="B113" s="626">
        <v>210631</v>
      </c>
      <c r="C113" s="626">
        <v>81657</v>
      </c>
      <c r="D113" s="626">
        <v>122667</v>
      </c>
      <c r="F113" s="626" t="e">
        <f>VLOOKUP($K113,PSO!$A:$A,1,0)</f>
        <v>#N/A</v>
      </c>
      <c r="G113" s="626" t="e">
        <f>VLOOKUP($K113,SWEPCO!$A:$A,1,0)</f>
        <v>#N/A</v>
      </c>
      <c r="H113" s="626" t="e">
        <f>VLOOKUP($K113,#REF!,1,0)</f>
        <v>#N/A</v>
      </c>
      <c r="I113" s="626" t="str">
        <f t="shared" si="1"/>
        <v>No</v>
      </c>
      <c r="J113" s="626" t="e">
        <v>#N/A</v>
      </c>
      <c r="K113" s="626" t="e">
        <f>Table1[[#This Row],[CPP]]</f>
        <v>#N/A</v>
      </c>
      <c r="L113" s="626" t="e">
        <v>#N/A</v>
      </c>
      <c r="M113" s="626" t="s">
        <v>2104</v>
      </c>
      <c r="N113" s="626" t="s">
        <v>2339</v>
      </c>
      <c r="O113" s="626" t="s">
        <v>2340</v>
      </c>
      <c r="P113" s="626" t="s">
        <v>1592</v>
      </c>
      <c r="Q113" s="627">
        <v>46022</v>
      </c>
      <c r="R113" s="627"/>
      <c r="S113" s="627">
        <v>46022</v>
      </c>
      <c r="T113" s="627">
        <v>44592</v>
      </c>
      <c r="U113" s="623" t="s">
        <v>1953</v>
      </c>
      <c r="Y113" s="624">
        <v>15000</v>
      </c>
      <c r="AA113" s="624">
        <v>0</v>
      </c>
      <c r="AC113" s="623" t="s">
        <v>1827</v>
      </c>
      <c r="AH113" s="623" t="s">
        <v>2341</v>
      </c>
      <c r="AN113" s="626" t="s">
        <v>2078</v>
      </c>
      <c r="AO113" s="626" t="s">
        <v>2078</v>
      </c>
    </row>
    <row r="114" spans="1:41" hidden="1">
      <c r="A114">
        <v>0</v>
      </c>
      <c r="C114" s="626">
        <v>81658</v>
      </c>
      <c r="D114" s="626">
        <v>122669</v>
      </c>
      <c r="F114" s="626" t="e">
        <f>VLOOKUP($K114,PSO!$A:$A,1,0)</f>
        <v>#N/A</v>
      </c>
      <c r="G114" s="626" t="e">
        <f>VLOOKUP($K114,SWEPCO!$A:$A,1,0)</f>
        <v>#N/A</v>
      </c>
      <c r="H114" s="626" t="e">
        <f>VLOOKUP($K114,#REF!,1,0)</f>
        <v>#REF!</v>
      </c>
      <c r="I114" s="626" t="str">
        <f t="shared" si="1"/>
        <v>Yes</v>
      </c>
      <c r="J114" s="626">
        <v>0</v>
      </c>
      <c r="K114" s="626">
        <f>Table1[[#This Row],[CPP]]</f>
        <v>0</v>
      </c>
      <c r="L114" s="626">
        <v>0</v>
      </c>
      <c r="M114" s="626" t="s">
        <v>2132</v>
      </c>
      <c r="N114" s="626" t="s">
        <v>2342</v>
      </c>
      <c r="O114" s="626" t="s">
        <v>2343</v>
      </c>
      <c r="P114" s="626" t="s">
        <v>1592</v>
      </c>
      <c r="Q114" s="627">
        <v>45838</v>
      </c>
      <c r="R114" s="627"/>
      <c r="U114" s="623" t="s">
        <v>1826</v>
      </c>
      <c r="Y114" s="624">
        <v>2776827</v>
      </c>
      <c r="AA114" s="624">
        <v>0</v>
      </c>
      <c r="AC114" s="623" t="s">
        <v>1827</v>
      </c>
      <c r="AH114" s="623" t="s">
        <v>2344</v>
      </c>
      <c r="AN114" s="626" t="s">
        <v>2078</v>
      </c>
      <c r="AO114" s="626" t="s">
        <v>2078</v>
      </c>
    </row>
    <row r="115" spans="1:41" hidden="1">
      <c r="A115">
        <v>0</v>
      </c>
      <c r="C115" s="626">
        <v>81660</v>
      </c>
      <c r="D115" s="626">
        <v>122673</v>
      </c>
      <c r="F115" s="626" t="e">
        <f>VLOOKUP($K115,PSO!$A:$A,1,0)</f>
        <v>#N/A</v>
      </c>
      <c r="G115" s="626" t="e">
        <f>VLOOKUP($K115,SWEPCO!$A:$A,1,0)</f>
        <v>#N/A</v>
      </c>
      <c r="H115" s="626" t="e">
        <f>VLOOKUP($K115,#REF!,1,0)</f>
        <v>#REF!</v>
      </c>
      <c r="I115" s="626" t="str">
        <f t="shared" si="1"/>
        <v>Yes</v>
      </c>
      <c r="J115" s="626">
        <v>0</v>
      </c>
      <c r="K115" s="626">
        <f>Table1[[#This Row],[CPP]]</f>
        <v>0</v>
      </c>
      <c r="L115" s="626">
        <v>0</v>
      </c>
      <c r="M115" s="626" t="s">
        <v>2107</v>
      </c>
      <c r="N115" s="626" t="s">
        <v>2345</v>
      </c>
      <c r="O115" s="626" t="s">
        <v>2346</v>
      </c>
      <c r="P115" s="626" t="s">
        <v>1592</v>
      </c>
      <c r="Q115" s="627">
        <v>44733</v>
      </c>
      <c r="R115" s="627"/>
      <c r="U115" s="623" t="s">
        <v>1826</v>
      </c>
      <c r="Y115" s="624">
        <v>20000</v>
      </c>
      <c r="AA115" s="624">
        <v>0</v>
      </c>
      <c r="AC115" s="623" t="s">
        <v>1820</v>
      </c>
      <c r="AH115" s="623" t="s">
        <v>2347</v>
      </c>
      <c r="AN115" s="626" t="s">
        <v>2078</v>
      </c>
      <c r="AO115" s="626" t="s">
        <v>2078</v>
      </c>
    </row>
    <row r="116" spans="1:41" hidden="1">
      <c r="A116">
        <v>0</v>
      </c>
      <c r="B116" s="626">
        <v>210612</v>
      </c>
      <c r="C116" s="626">
        <v>81660</v>
      </c>
      <c r="D116" s="626">
        <v>122674</v>
      </c>
      <c r="F116" s="626" t="e">
        <f>VLOOKUP($K116,PSO!$A:$A,1,0)</f>
        <v>#N/A</v>
      </c>
      <c r="G116" s="626" t="e">
        <f>VLOOKUP($K116,SWEPCO!$A:$A,1,0)</f>
        <v>#N/A</v>
      </c>
      <c r="H116" s="626" t="e">
        <f>VLOOKUP($K116,#REF!,1,0)</f>
        <v>#REF!</v>
      </c>
      <c r="I116" s="626" t="str">
        <f t="shared" si="1"/>
        <v>Yes</v>
      </c>
      <c r="J116" s="626">
        <v>0</v>
      </c>
      <c r="K116" s="626">
        <f>Table1[[#This Row],[CPP]]</f>
        <v>0</v>
      </c>
      <c r="L116" s="626">
        <v>0</v>
      </c>
      <c r="M116" s="626" t="s">
        <v>2104</v>
      </c>
      <c r="N116" s="626" t="s">
        <v>2345</v>
      </c>
      <c r="O116" s="626" t="s">
        <v>2348</v>
      </c>
      <c r="P116" s="626" t="s">
        <v>1592</v>
      </c>
      <c r="Q116" s="627">
        <v>45200</v>
      </c>
      <c r="R116" s="627"/>
      <c r="S116" s="627">
        <v>45200</v>
      </c>
      <c r="T116" s="627">
        <v>44355</v>
      </c>
      <c r="U116" s="623" t="s">
        <v>1953</v>
      </c>
      <c r="V116" s="624">
        <v>15000</v>
      </c>
      <c r="W116" s="625">
        <v>2021</v>
      </c>
      <c r="X116" s="624">
        <v>15375</v>
      </c>
      <c r="Y116" s="624">
        <v>15000</v>
      </c>
      <c r="AA116" s="624">
        <v>0</v>
      </c>
      <c r="AC116" s="623" t="s">
        <v>1827</v>
      </c>
      <c r="AH116" s="623" t="s">
        <v>2349</v>
      </c>
      <c r="AN116" s="626" t="s">
        <v>2078</v>
      </c>
      <c r="AO116" s="626" t="s">
        <v>2078</v>
      </c>
    </row>
    <row r="117" spans="1:41" hidden="1">
      <c r="A117">
        <v>0</v>
      </c>
      <c r="C117" s="626">
        <v>81661</v>
      </c>
      <c r="D117" s="626">
        <v>122676</v>
      </c>
      <c r="F117" s="626" t="e">
        <f>VLOOKUP($K117,PSO!$A:$A,1,0)</f>
        <v>#N/A</v>
      </c>
      <c r="G117" s="626" t="e">
        <f>VLOOKUP($K117,SWEPCO!$A:$A,1,0)</f>
        <v>#N/A</v>
      </c>
      <c r="H117" s="626" t="e">
        <f>VLOOKUP($K117,#REF!,1,0)</f>
        <v>#REF!</v>
      </c>
      <c r="I117" s="626" t="str">
        <f t="shared" si="1"/>
        <v>Yes</v>
      </c>
      <c r="J117" s="626">
        <v>0</v>
      </c>
      <c r="K117" s="626">
        <f>Table1[[#This Row],[CPP]]</f>
        <v>0</v>
      </c>
      <c r="L117" s="626">
        <v>0</v>
      </c>
      <c r="M117" s="626" t="s">
        <v>2107</v>
      </c>
      <c r="N117" s="626" t="s">
        <v>2350</v>
      </c>
      <c r="O117" s="626" t="s">
        <v>2351</v>
      </c>
      <c r="P117" s="626" t="s">
        <v>1592</v>
      </c>
      <c r="Q117" s="627">
        <v>44733</v>
      </c>
      <c r="R117" s="627"/>
      <c r="U117" s="623" t="s">
        <v>1826</v>
      </c>
      <c r="Y117" s="624">
        <v>810255</v>
      </c>
      <c r="AA117" s="624">
        <v>0</v>
      </c>
      <c r="AC117" s="623" t="s">
        <v>1820</v>
      </c>
      <c r="AH117" s="623" t="s">
        <v>2352</v>
      </c>
      <c r="AN117" s="626" t="s">
        <v>2078</v>
      </c>
      <c r="AO117" s="626" t="s">
        <v>2078</v>
      </c>
    </row>
    <row r="118" spans="1:41" hidden="1">
      <c r="A118">
        <v>0</v>
      </c>
      <c r="C118" s="626">
        <v>81662</v>
      </c>
      <c r="D118" s="626">
        <v>122677</v>
      </c>
      <c r="F118" s="626" t="e">
        <f>VLOOKUP($K118,PSO!$A:$A,1,0)</f>
        <v>#N/A</v>
      </c>
      <c r="G118" s="626" t="e">
        <f>VLOOKUP($K118,SWEPCO!$A:$A,1,0)</f>
        <v>#N/A</v>
      </c>
      <c r="H118" s="626" t="e">
        <f>VLOOKUP($K118,#REF!,1,0)</f>
        <v>#REF!</v>
      </c>
      <c r="I118" s="626" t="str">
        <f t="shared" si="1"/>
        <v>Yes</v>
      </c>
      <c r="J118" s="626">
        <v>0</v>
      </c>
      <c r="K118" s="626">
        <f>Table1[[#This Row],[CPP]]</f>
        <v>0</v>
      </c>
      <c r="L118" s="626">
        <v>0</v>
      </c>
      <c r="M118" s="626" t="s">
        <v>2143</v>
      </c>
      <c r="N118" s="626" t="s">
        <v>2353</v>
      </c>
      <c r="O118" s="626" t="s">
        <v>2354</v>
      </c>
      <c r="P118" s="626" t="s">
        <v>1592</v>
      </c>
      <c r="Q118" s="627">
        <v>45323</v>
      </c>
      <c r="R118" s="627"/>
      <c r="U118" s="623" t="s">
        <v>1826</v>
      </c>
      <c r="AC118" s="623" t="s">
        <v>1827</v>
      </c>
      <c r="AH118" s="623" t="s">
        <v>2355</v>
      </c>
      <c r="AN118" s="626" t="s">
        <v>2078</v>
      </c>
      <c r="AO118" s="626" t="s">
        <v>2078</v>
      </c>
    </row>
    <row r="119" spans="1:41" hidden="1">
      <c r="A119">
        <v>0</v>
      </c>
      <c r="C119" s="626">
        <v>81662</v>
      </c>
      <c r="D119" s="626">
        <v>122678</v>
      </c>
      <c r="F119" s="626" t="e">
        <f>VLOOKUP($K119,PSO!$A:$A,1,0)</f>
        <v>#N/A</v>
      </c>
      <c r="G119" s="626" t="e">
        <f>VLOOKUP($K119,SWEPCO!$A:$A,1,0)</f>
        <v>#N/A</v>
      </c>
      <c r="H119" s="626" t="e">
        <f>VLOOKUP($K119,#REF!,1,0)</f>
        <v>#REF!</v>
      </c>
      <c r="I119" s="626" t="str">
        <f t="shared" si="1"/>
        <v>Yes</v>
      </c>
      <c r="J119" s="626">
        <v>0</v>
      </c>
      <c r="K119" s="626">
        <f>Table1[[#This Row],[CPP]]</f>
        <v>0</v>
      </c>
      <c r="L119" s="626">
        <v>0</v>
      </c>
      <c r="M119" s="626" t="s">
        <v>2143</v>
      </c>
      <c r="N119" s="626" t="s">
        <v>2353</v>
      </c>
      <c r="O119" s="626" t="s">
        <v>2356</v>
      </c>
      <c r="P119" s="626" t="s">
        <v>1592</v>
      </c>
      <c r="Q119" s="627">
        <v>45323</v>
      </c>
      <c r="R119" s="627"/>
      <c r="U119" s="623" t="s">
        <v>1826</v>
      </c>
      <c r="AC119" s="623" t="s">
        <v>1827</v>
      </c>
      <c r="AH119" s="623" t="s">
        <v>2357</v>
      </c>
      <c r="AN119" s="626" t="s">
        <v>2078</v>
      </c>
      <c r="AO119" s="626" t="s">
        <v>2078</v>
      </c>
    </row>
    <row r="120" spans="1:41" hidden="1">
      <c r="A120">
        <v>0</v>
      </c>
      <c r="C120" s="626">
        <v>81665</v>
      </c>
      <c r="D120" s="626">
        <v>122684</v>
      </c>
      <c r="F120" s="626" t="e">
        <f>VLOOKUP($K120,PSO!$A:$A,1,0)</f>
        <v>#N/A</v>
      </c>
      <c r="G120" s="626" t="e">
        <f>VLOOKUP($K120,SWEPCO!$A:$A,1,0)</f>
        <v>#N/A</v>
      </c>
      <c r="H120" s="626" t="e">
        <f>VLOOKUP($K120,#REF!,1,0)</f>
        <v>#REF!</v>
      </c>
      <c r="I120" s="626" t="str">
        <f t="shared" si="1"/>
        <v>Yes</v>
      </c>
      <c r="J120" s="626">
        <v>0</v>
      </c>
      <c r="K120" s="626">
        <f>Table1[[#This Row],[CPP]]</f>
        <v>0</v>
      </c>
      <c r="L120" s="626">
        <v>0</v>
      </c>
      <c r="M120" s="626" t="s">
        <v>2208</v>
      </c>
      <c r="N120" s="626" t="s">
        <v>2358</v>
      </c>
      <c r="O120" s="626" t="s">
        <v>2359</v>
      </c>
      <c r="P120" s="626" t="s">
        <v>1592</v>
      </c>
      <c r="Q120" s="627">
        <v>45204</v>
      </c>
      <c r="R120" s="627"/>
      <c r="U120" s="623" t="s">
        <v>1826</v>
      </c>
      <c r="Y120" s="624">
        <v>1636796</v>
      </c>
      <c r="AA120" s="624">
        <v>0</v>
      </c>
      <c r="AC120" s="623" t="s">
        <v>1827</v>
      </c>
      <c r="AH120" s="623" t="s">
        <v>2360</v>
      </c>
      <c r="AN120" s="626" t="s">
        <v>2078</v>
      </c>
      <c r="AO120" s="626" t="s">
        <v>2078</v>
      </c>
    </row>
    <row r="121" spans="1:41" hidden="1">
      <c r="A121">
        <v>0</v>
      </c>
      <c r="C121" s="626">
        <v>81665</v>
      </c>
      <c r="D121" s="626">
        <v>122687</v>
      </c>
      <c r="F121" s="626" t="e">
        <f>VLOOKUP($K121,PSO!$A:$A,1,0)</f>
        <v>#N/A</v>
      </c>
      <c r="G121" s="626" t="e">
        <f>VLOOKUP($K121,SWEPCO!$A:$A,1,0)</f>
        <v>#N/A</v>
      </c>
      <c r="H121" s="626" t="e">
        <f>VLOOKUP($K121,#REF!,1,0)</f>
        <v>#REF!</v>
      </c>
      <c r="I121" s="626" t="str">
        <f t="shared" si="1"/>
        <v>Yes</v>
      </c>
      <c r="J121" s="626">
        <v>0</v>
      </c>
      <c r="K121" s="626">
        <f>Table1[[#This Row],[CPP]]</f>
        <v>0</v>
      </c>
      <c r="L121" s="626">
        <v>0</v>
      </c>
      <c r="M121" s="626" t="s">
        <v>2208</v>
      </c>
      <c r="N121" s="626" t="s">
        <v>2358</v>
      </c>
      <c r="O121" s="626" t="s">
        <v>2361</v>
      </c>
      <c r="P121" s="626" t="s">
        <v>1592</v>
      </c>
      <c r="Q121" s="627">
        <v>45204</v>
      </c>
      <c r="R121" s="627"/>
      <c r="U121" s="623" t="s">
        <v>1826</v>
      </c>
      <c r="Y121" s="624">
        <v>2155837</v>
      </c>
      <c r="AA121" s="624">
        <v>0</v>
      </c>
      <c r="AC121" s="623" t="s">
        <v>1827</v>
      </c>
      <c r="AH121" s="623" t="s">
        <v>2362</v>
      </c>
      <c r="AN121" s="626" t="s">
        <v>2078</v>
      </c>
      <c r="AO121" s="626" t="s">
        <v>2078</v>
      </c>
    </row>
    <row r="122" spans="1:41" hidden="1">
      <c r="A122">
        <v>0</v>
      </c>
      <c r="C122" s="626">
        <v>81666</v>
      </c>
      <c r="D122" s="626">
        <v>122688</v>
      </c>
      <c r="F122" s="626" t="e">
        <f>VLOOKUP($K122,PSO!$A:$A,1,0)</f>
        <v>#N/A</v>
      </c>
      <c r="G122" s="626" t="e">
        <f>VLOOKUP($K122,SWEPCO!$A:$A,1,0)</f>
        <v>#N/A</v>
      </c>
      <c r="H122" s="626" t="e">
        <f>VLOOKUP($K122,#REF!,1,0)</f>
        <v>#REF!</v>
      </c>
      <c r="I122" s="626" t="str">
        <f t="shared" si="1"/>
        <v>Yes</v>
      </c>
      <c r="J122" s="626">
        <v>0</v>
      </c>
      <c r="K122" s="626">
        <f>Table1[[#This Row],[CPP]]</f>
        <v>0</v>
      </c>
      <c r="L122" s="626">
        <v>0</v>
      </c>
      <c r="M122" s="626" t="s">
        <v>2137</v>
      </c>
      <c r="N122" s="626" t="s">
        <v>2363</v>
      </c>
      <c r="O122" s="626" t="s">
        <v>2364</v>
      </c>
      <c r="P122" s="626" t="s">
        <v>1592</v>
      </c>
      <c r="Q122" s="627">
        <v>45168</v>
      </c>
      <c r="R122" s="627"/>
      <c r="U122" s="623" t="s">
        <v>1826</v>
      </c>
      <c r="Y122" s="624">
        <v>644488</v>
      </c>
      <c r="AA122" s="624">
        <v>0</v>
      </c>
      <c r="AC122" s="623" t="s">
        <v>1820</v>
      </c>
      <c r="AH122" s="623" t="s">
        <v>2365</v>
      </c>
      <c r="AN122" s="626" t="s">
        <v>2078</v>
      </c>
      <c r="AO122" s="626" t="s">
        <v>2078</v>
      </c>
    </row>
    <row r="123" spans="1:41" hidden="1">
      <c r="A123">
        <v>0</v>
      </c>
      <c r="C123" s="626">
        <v>81670</v>
      </c>
      <c r="D123" s="626">
        <v>122791</v>
      </c>
      <c r="F123" s="626" t="e">
        <f>VLOOKUP($K123,PSO!$A:$A,1,0)</f>
        <v>#N/A</v>
      </c>
      <c r="G123" s="626" t="e">
        <f>VLOOKUP($K123,SWEPCO!$A:$A,1,0)</f>
        <v>#N/A</v>
      </c>
      <c r="H123" s="626" t="e">
        <f>VLOOKUP($K123,#REF!,1,0)</f>
        <v>#REF!</v>
      </c>
      <c r="I123" s="626" t="str">
        <f t="shared" si="1"/>
        <v>Yes</v>
      </c>
      <c r="J123" s="626">
        <v>0</v>
      </c>
      <c r="K123" s="626">
        <f>Table1[[#This Row],[CPP]]</f>
        <v>0</v>
      </c>
      <c r="L123" s="626">
        <v>0</v>
      </c>
      <c r="M123" s="626" t="s">
        <v>2104</v>
      </c>
      <c r="N123" s="626" t="s">
        <v>2366</v>
      </c>
      <c r="O123" s="626" t="s">
        <v>2367</v>
      </c>
      <c r="P123" s="626" t="s">
        <v>1592</v>
      </c>
      <c r="Q123" s="627">
        <v>46022</v>
      </c>
      <c r="R123" s="627"/>
      <c r="U123" s="623" t="s">
        <v>1826</v>
      </c>
      <c r="Y123" s="624">
        <v>68725000</v>
      </c>
      <c r="AA123" s="624">
        <v>0</v>
      </c>
      <c r="AC123" s="623" t="s">
        <v>1827</v>
      </c>
      <c r="AH123" s="623" t="s">
        <v>2368</v>
      </c>
      <c r="AN123" s="626" t="s">
        <v>2078</v>
      </c>
      <c r="AO123" s="626" t="s">
        <v>2078</v>
      </c>
    </row>
    <row r="124" spans="1:41" hidden="1">
      <c r="A124">
        <v>0</v>
      </c>
      <c r="C124" s="626">
        <v>81670</v>
      </c>
      <c r="D124" s="626">
        <v>122792</v>
      </c>
      <c r="F124" s="626" t="e">
        <f>VLOOKUP($K124,PSO!$A:$A,1,0)</f>
        <v>#N/A</v>
      </c>
      <c r="G124" s="626" t="e">
        <f>VLOOKUP($K124,SWEPCO!$A:$A,1,0)</f>
        <v>#N/A</v>
      </c>
      <c r="H124" s="626" t="e">
        <f>VLOOKUP($K124,#REF!,1,0)</f>
        <v>#REF!</v>
      </c>
      <c r="I124" s="626" t="str">
        <f t="shared" si="1"/>
        <v>Yes</v>
      </c>
      <c r="J124" s="626">
        <v>0</v>
      </c>
      <c r="K124" s="626">
        <f>Table1[[#This Row],[CPP]]</f>
        <v>0</v>
      </c>
      <c r="L124" s="626">
        <v>0</v>
      </c>
      <c r="M124" s="626" t="s">
        <v>2107</v>
      </c>
      <c r="N124" s="626" t="s">
        <v>2366</v>
      </c>
      <c r="O124" s="626" t="s">
        <v>2369</v>
      </c>
      <c r="P124" s="626" t="s">
        <v>1592</v>
      </c>
      <c r="U124" s="623" t="s">
        <v>1826</v>
      </c>
      <c r="Y124" s="624">
        <v>9204586</v>
      </c>
      <c r="AA124" s="624">
        <v>0</v>
      </c>
      <c r="AC124" s="623" t="s">
        <v>1827</v>
      </c>
      <c r="AH124" s="623" t="s">
        <v>2370</v>
      </c>
      <c r="AN124" s="626" t="s">
        <v>2078</v>
      </c>
      <c r="AO124" s="626" t="s">
        <v>2078</v>
      </c>
    </row>
    <row r="125" spans="1:41" hidden="1">
      <c r="A125">
        <v>0</v>
      </c>
      <c r="B125" s="626">
        <v>210643</v>
      </c>
      <c r="C125" s="626">
        <v>81773</v>
      </c>
      <c r="D125" s="626">
        <v>143127</v>
      </c>
      <c r="F125" s="626" t="e">
        <f>VLOOKUP($K125,PSO!$A:$A,1,0)</f>
        <v>#N/A</v>
      </c>
      <c r="G125" s="626" t="e">
        <f>VLOOKUP($K125,SWEPCO!$A:$A,1,0)</f>
        <v>#N/A</v>
      </c>
      <c r="H125" s="626" t="e">
        <f>VLOOKUP($K125,#REF!,1,0)</f>
        <v>#REF!</v>
      </c>
      <c r="I125" s="626" t="str">
        <f t="shared" si="1"/>
        <v>Yes</v>
      </c>
      <c r="J125" s="626">
        <v>0</v>
      </c>
      <c r="K125" s="626">
        <f>Table1[[#This Row],[CPP]]</f>
        <v>0</v>
      </c>
      <c r="L125" s="626">
        <v>0</v>
      </c>
      <c r="M125" s="626" t="s">
        <v>2104</v>
      </c>
      <c r="N125" s="626" t="s">
        <v>2371</v>
      </c>
      <c r="O125" s="626" t="s">
        <v>2372</v>
      </c>
      <c r="P125" s="626" t="s">
        <v>1592</v>
      </c>
      <c r="Q125" s="627">
        <v>44805</v>
      </c>
      <c r="R125" s="627"/>
      <c r="S125" s="627">
        <v>44805</v>
      </c>
      <c r="T125" s="627">
        <v>44617</v>
      </c>
      <c r="U125" s="623" t="s">
        <v>2373</v>
      </c>
      <c r="V125" s="624">
        <v>15000</v>
      </c>
      <c r="W125" s="625">
        <v>2022</v>
      </c>
      <c r="X125" s="624">
        <v>15000</v>
      </c>
      <c r="Y125" s="624">
        <v>15000</v>
      </c>
      <c r="AA125" s="624">
        <v>0</v>
      </c>
      <c r="AC125" s="623" t="s">
        <v>1827</v>
      </c>
      <c r="AH125" s="623" t="s">
        <v>2374</v>
      </c>
      <c r="AN125" s="626" t="s">
        <v>2078</v>
      </c>
      <c r="AO125" s="626" t="s">
        <v>2078</v>
      </c>
    </row>
    <row r="126" spans="1:41" hidden="1">
      <c r="A126">
        <v>0</v>
      </c>
      <c r="C126" s="626">
        <v>81661</v>
      </c>
      <c r="D126" s="626">
        <v>143150</v>
      </c>
      <c r="F126" s="626" t="e">
        <f>VLOOKUP($K126,PSO!$A:$A,1,0)</f>
        <v>#N/A</v>
      </c>
      <c r="G126" s="626" t="e">
        <f>VLOOKUP($K126,SWEPCO!$A:$A,1,0)</f>
        <v>#N/A</v>
      </c>
      <c r="H126" s="626" t="e">
        <f>VLOOKUP($K126,#REF!,1,0)</f>
        <v>#REF!</v>
      </c>
      <c r="I126" s="626" t="str">
        <f t="shared" si="1"/>
        <v>Yes</v>
      </c>
      <c r="J126" s="626">
        <v>0</v>
      </c>
      <c r="K126" s="626">
        <f>Table1[[#This Row],[CPP]]</f>
        <v>0</v>
      </c>
      <c r="L126" s="626">
        <v>0</v>
      </c>
      <c r="M126" s="626" t="s">
        <v>2107</v>
      </c>
      <c r="N126" s="626" t="s">
        <v>2350</v>
      </c>
      <c r="O126" s="626" t="s">
        <v>2375</v>
      </c>
      <c r="P126" s="626" t="s">
        <v>1592</v>
      </c>
      <c r="Q126" s="627">
        <v>44733</v>
      </c>
      <c r="R126" s="627"/>
      <c r="U126" s="623" t="s">
        <v>1826</v>
      </c>
      <c r="Y126" s="624">
        <v>1198282</v>
      </c>
      <c r="AA126" s="624">
        <v>0</v>
      </c>
      <c r="AC126" s="623" t="s">
        <v>1820</v>
      </c>
      <c r="AH126" s="623" t="s">
        <v>2376</v>
      </c>
      <c r="AN126" s="626" t="s">
        <v>2078</v>
      </c>
      <c r="AO126" s="626" t="s">
        <v>2078</v>
      </c>
    </row>
    <row r="127" spans="1:41" hidden="1">
      <c r="A127">
        <v>0</v>
      </c>
      <c r="B127" s="626">
        <v>200277</v>
      </c>
      <c r="C127" s="626">
        <v>30678</v>
      </c>
      <c r="D127" s="626">
        <v>50889</v>
      </c>
      <c r="F127" s="626" t="e">
        <f>VLOOKUP($K127,PSO!$A:$A,1,0)</f>
        <v>#N/A</v>
      </c>
      <c r="G127" s="626" t="e">
        <f>VLOOKUP($K127,SWEPCO!$A:$A,1,0)</f>
        <v>#N/A</v>
      </c>
      <c r="H127" s="626" t="e">
        <f>VLOOKUP($K127,#REF!,1,0)</f>
        <v>#REF!</v>
      </c>
      <c r="I127" s="626" t="str">
        <f t="shared" si="1"/>
        <v>Yes</v>
      </c>
      <c r="J127" s="626">
        <v>0</v>
      </c>
      <c r="K127" s="626">
        <f>Table1[[#This Row],[CPP]]</f>
        <v>0</v>
      </c>
      <c r="L127" s="626">
        <v>0</v>
      </c>
      <c r="M127" s="626" t="s">
        <v>2143</v>
      </c>
      <c r="N127" s="626" t="s">
        <v>2377</v>
      </c>
      <c r="O127" s="626" t="s">
        <v>2378</v>
      </c>
      <c r="P127" s="626" t="s">
        <v>1448</v>
      </c>
      <c r="Q127" s="627">
        <v>46022</v>
      </c>
      <c r="R127" s="627"/>
      <c r="S127" s="627">
        <v>42522</v>
      </c>
      <c r="T127" s="627">
        <v>41778</v>
      </c>
      <c r="U127" s="623" t="s">
        <v>656</v>
      </c>
      <c r="V127" s="624">
        <v>9306000</v>
      </c>
      <c r="W127" s="625">
        <v>2014</v>
      </c>
      <c r="X127" s="624">
        <v>11338457.387399999</v>
      </c>
      <c r="Y127" s="624">
        <v>9797157</v>
      </c>
      <c r="AA127" s="624">
        <v>0</v>
      </c>
      <c r="AC127" s="623" t="s">
        <v>1804</v>
      </c>
      <c r="AD127" s="623">
        <v>640500</v>
      </c>
      <c r="AE127" s="623" t="s">
        <v>2379</v>
      </c>
      <c r="AF127" s="623">
        <v>640381</v>
      </c>
      <c r="AG127" s="623" t="s">
        <v>2380</v>
      </c>
      <c r="AH127" s="623" t="s">
        <v>2381</v>
      </c>
      <c r="AI127" s="626" t="s">
        <v>2382</v>
      </c>
      <c r="AN127" s="626" t="s">
        <v>2078</v>
      </c>
      <c r="AO127" s="626" t="s">
        <v>2078</v>
      </c>
    </row>
    <row r="128" spans="1:41" hidden="1">
      <c r="A128">
        <v>0</v>
      </c>
      <c r="B128" s="626">
        <v>200277</v>
      </c>
      <c r="C128" s="626">
        <v>30678</v>
      </c>
      <c r="D128" s="626">
        <v>51002</v>
      </c>
      <c r="F128" s="626" t="e">
        <f>VLOOKUP($K128,PSO!$A:$A,1,0)</f>
        <v>#N/A</v>
      </c>
      <c r="G128" s="626" t="e">
        <f>VLOOKUP($K128,SWEPCO!$A:$A,1,0)</f>
        <v>#N/A</v>
      </c>
      <c r="H128" s="626" t="e">
        <f>VLOOKUP($K128,#REF!,1,0)</f>
        <v>#REF!</v>
      </c>
      <c r="I128" s="626" t="str">
        <f t="shared" si="1"/>
        <v>Yes</v>
      </c>
      <c r="J128" s="626">
        <v>0</v>
      </c>
      <c r="K128" s="626">
        <f>Table1[[#This Row],[CPP]]</f>
        <v>0</v>
      </c>
      <c r="L128" s="626">
        <v>0</v>
      </c>
      <c r="M128" s="626" t="s">
        <v>2143</v>
      </c>
      <c r="N128" s="626" t="s">
        <v>2377</v>
      </c>
      <c r="O128" s="626" t="s">
        <v>2383</v>
      </c>
      <c r="P128" s="626" t="s">
        <v>1448</v>
      </c>
      <c r="Q128" s="627">
        <v>46022</v>
      </c>
      <c r="R128" s="627"/>
      <c r="S128" s="627">
        <v>42522</v>
      </c>
      <c r="T128" s="627">
        <v>41778</v>
      </c>
      <c r="U128" s="623" t="s">
        <v>656</v>
      </c>
      <c r="V128" s="624">
        <v>930800</v>
      </c>
      <c r="W128" s="625">
        <v>2014</v>
      </c>
      <c r="X128" s="624">
        <v>1134089.4193200001</v>
      </c>
      <c r="Y128" s="624">
        <v>913714</v>
      </c>
      <c r="AA128" s="624">
        <v>0</v>
      </c>
      <c r="AC128" s="623" t="s">
        <v>1804</v>
      </c>
      <c r="AD128" s="623">
        <v>640500</v>
      </c>
      <c r="AE128" s="623" t="s">
        <v>2379</v>
      </c>
      <c r="AH128" s="623" t="s">
        <v>2384</v>
      </c>
      <c r="AI128" s="626">
        <v>345</v>
      </c>
      <c r="AN128" s="626" t="s">
        <v>2078</v>
      </c>
      <c r="AO128" s="626" t="s">
        <v>2078</v>
      </c>
    </row>
    <row r="129" spans="1:41" hidden="1">
      <c r="A129">
        <v>0</v>
      </c>
      <c r="B129" s="626">
        <v>200397</v>
      </c>
      <c r="C129" s="626">
        <v>242</v>
      </c>
      <c r="D129" s="626">
        <v>10308</v>
      </c>
      <c r="F129" s="626" t="e">
        <f>VLOOKUP($K129,PSO!$A:$A,1,0)</f>
        <v>#N/A</v>
      </c>
      <c r="G129" s="626" t="e">
        <f>VLOOKUP($K129,SWEPCO!$A:$A,1,0)</f>
        <v>#N/A</v>
      </c>
      <c r="H129" s="626" t="e">
        <f>VLOOKUP($K129,#REF!,1,0)</f>
        <v>#REF!</v>
      </c>
      <c r="I129" s="626" t="str">
        <f t="shared" si="1"/>
        <v>Yes</v>
      </c>
      <c r="J129" s="626">
        <v>0</v>
      </c>
      <c r="K129" s="626">
        <f>Table1[[#This Row],[CPP]]</f>
        <v>0</v>
      </c>
      <c r="L129" s="626">
        <v>0</v>
      </c>
      <c r="M129" s="626" t="s">
        <v>2072</v>
      </c>
      <c r="N129" s="626" t="s">
        <v>2385</v>
      </c>
      <c r="O129" s="626" t="s">
        <v>2386</v>
      </c>
      <c r="P129" s="626" t="s">
        <v>1421</v>
      </c>
      <c r="Q129" s="627">
        <v>45382</v>
      </c>
      <c r="R129" s="627"/>
      <c r="S129" s="627">
        <v>39965</v>
      </c>
      <c r="T129" s="627">
        <v>42507</v>
      </c>
      <c r="U129" s="623" t="s">
        <v>1422</v>
      </c>
      <c r="V129" s="624">
        <v>3240000</v>
      </c>
      <c r="W129" s="625">
        <v>2016</v>
      </c>
      <c r="X129" s="624">
        <v>3757406.6808000002</v>
      </c>
      <c r="Y129" s="624">
        <v>4339358</v>
      </c>
      <c r="AA129" s="624">
        <v>4171494.22</v>
      </c>
      <c r="AB129" s="626" t="s">
        <v>1818</v>
      </c>
      <c r="AC129" s="623" t="s">
        <v>1804</v>
      </c>
      <c r="AD129" s="623">
        <v>520898</v>
      </c>
      <c r="AE129" s="623" t="s">
        <v>2387</v>
      </c>
      <c r="AF129" s="623">
        <v>521022</v>
      </c>
      <c r="AG129" s="623" t="s">
        <v>2388</v>
      </c>
      <c r="AH129" s="623" t="s">
        <v>2389</v>
      </c>
      <c r="AI129" s="626">
        <v>69</v>
      </c>
      <c r="AK129" s="626">
        <v>10.8</v>
      </c>
      <c r="AN129" s="626" t="s">
        <v>2078</v>
      </c>
      <c r="AO129" s="626" t="s">
        <v>2078</v>
      </c>
    </row>
    <row r="130" spans="1:41" hidden="1">
      <c r="A130">
        <v>0</v>
      </c>
      <c r="B130" s="626">
        <v>200397</v>
      </c>
      <c r="C130" s="626">
        <v>844</v>
      </c>
      <c r="D130" s="626">
        <v>11113</v>
      </c>
      <c r="F130" s="626" t="e">
        <f>VLOOKUP($K130,PSO!$A:$A,1,0)</f>
        <v>#N/A</v>
      </c>
      <c r="G130" s="626" t="e">
        <f>VLOOKUP($K130,SWEPCO!$A:$A,1,0)</f>
        <v>#N/A</v>
      </c>
      <c r="H130" s="626" t="e">
        <f>VLOOKUP($K130,#REF!,1,0)</f>
        <v>#REF!</v>
      </c>
      <c r="I130" s="626" t="str">
        <f t="shared" si="1"/>
        <v>Yes</v>
      </c>
      <c r="J130" s="626">
        <v>0</v>
      </c>
      <c r="K130" s="626">
        <f>Table1[[#This Row],[CPP]]</f>
        <v>0</v>
      </c>
      <c r="L130" s="626">
        <v>0</v>
      </c>
      <c r="M130" s="626" t="s">
        <v>2072</v>
      </c>
      <c r="N130" s="626" t="s">
        <v>2390</v>
      </c>
      <c r="O130" s="626" t="s">
        <v>2391</v>
      </c>
      <c r="P130" s="626" t="s">
        <v>1421</v>
      </c>
      <c r="Q130" s="627">
        <v>44196</v>
      </c>
      <c r="R130" s="627"/>
      <c r="S130" s="627">
        <v>43983</v>
      </c>
      <c r="T130" s="627">
        <v>42507</v>
      </c>
      <c r="U130" s="623" t="s">
        <v>1422</v>
      </c>
      <c r="V130" s="624">
        <v>4725000</v>
      </c>
      <c r="W130" s="625">
        <v>2016</v>
      </c>
      <c r="X130" s="624">
        <v>5215515.9052499998</v>
      </c>
      <c r="Y130" s="624">
        <v>4725000</v>
      </c>
      <c r="AB130" s="626" t="s">
        <v>1818</v>
      </c>
      <c r="AC130" s="623" t="s">
        <v>1804</v>
      </c>
      <c r="AD130" s="623">
        <v>521005</v>
      </c>
      <c r="AE130" s="623" t="s">
        <v>2392</v>
      </c>
      <c r="AF130" s="623">
        <v>521058</v>
      </c>
      <c r="AG130" s="623" t="s">
        <v>2393</v>
      </c>
      <c r="AH130" s="623" t="s">
        <v>2394</v>
      </c>
      <c r="AI130" s="626">
        <v>69</v>
      </c>
      <c r="AK130" s="626">
        <v>10</v>
      </c>
      <c r="AO130" s="626" t="s">
        <v>1800</v>
      </c>
    </row>
    <row r="131" spans="1:41" hidden="1">
      <c r="A131">
        <v>0</v>
      </c>
      <c r="B131" s="626">
        <v>200220</v>
      </c>
      <c r="C131" s="626">
        <v>30375</v>
      </c>
      <c r="D131" s="626">
        <v>50442</v>
      </c>
      <c r="F131" s="626" t="e">
        <f>VLOOKUP($K131,PSO!$A:$A,1,0)</f>
        <v>#N/A</v>
      </c>
      <c r="G131" s="626" t="e">
        <f>VLOOKUP($K131,SWEPCO!$A:$A,1,0)</f>
        <v>#N/A</v>
      </c>
      <c r="H131" s="626" t="e">
        <f>VLOOKUP($K131,#REF!,1,0)</f>
        <v>#REF!</v>
      </c>
      <c r="I131" s="626" t="str">
        <f t="shared" si="1"/>
        <v>Yes</v>
      </c>
      <c r="J131" s="626">
        <v>0</v>
      </c>
      <c r="K131" s="626">
        <f>Table1[[#This Row],[CPP]]</f>
        <v>0</v>
      </c>
      <c r="L131" s="626">
        <v>0</v>
      </c>
      <c r="M131" s="626" t="s">
        <v>2143</v>
      </c>
      <c r="N131" s="626" t="s">
        <v>2395</v>
      </c>
      <c r="O131" s="626" t="s">
        <v>2396</v>
      </c>
      <c r="P131" s="626" t="s">
        <v>1421</v>
      </c>
      <c r="Q131" s="627">
        <v>46022</v>
      </c>
      <c r="R131" s="627"/>
      <c r="S131" s="627">
        <v>43101</v>
      </c>
      <c r="T131" s="627">
        <v>41344</v>
      </c>
      <c r="U131" s="623" t="s">
        <v>1494</v>
      </c>
      <c r="V131" s="624">
        <v>204236579</v>
      </c>
      <c r="W131" s="625">
        <v>2020</v>
      </c>
      <c r="X131" s="624">
        <v>214576055.81187499</v>
      </c>
      <c r="Y131" s="624">
        <v>204236579</v>
      </c>
      <c r="AA131" s="624">
        <v>0</v>
      </c>
      <c r="AC131" s="623" t="s">
        <v>1804</v>
      </c>
      <c r="AD131" s="623">
        <v>640500</v>
      </c>
      <c r="AE131" s="623" t="s">
        <v>2379</v>
      </c>
      <c r="AF131" s="623">
        <v>640183</v>
      </c>
      <c r="AG131" s="623" t="s">
        <v>2397</v>
      </c>
      <c r="AH131" s="623" t="s">
        <v>2398</v>
      </c>
      <c r="AI131" s="626">
        <v>345</v>
      </c>
      <c r="AJ131" s="626">
        <v>100.7</v>
      </c>
      <c r="AN131" s="626" t="s">
        <v>2078</v>
      </c>
      <c r="AO131" s="626" t="s">
        <v>2078</v>
      </c>
    </row>
    <row r="132" spans="1:41" hidden="1">
      <c r="A132">
        <v>0</v>
      </c>
      <c r="B132" s="626">
        <v>200220</v>
      </c>
      <c r="C132" s="626">
        <v>30375</v>
      </c>
      <c r="D132" s="626">
        <v>50444</v>
      </c>
      <c r="F132" s="626" t="e">
        <f>VLOOKUP($K132,PSO!$A:$A,1,0)</f>
        <v>#N/A</v>
      </c>
      <c r="G132" s="626" t="e">
        <f>VLOOKUP($K132,SWEPCO!$A:$A,1,0)</f>
        <v>#N/A</v>
      </c>
      <c r="H132" s="626" t="e">
        <f>VLOOKUP($K132,#REF!,1,0)</f>
        <v>#REF!</v>
      </c>
      <c r="I132" s="626" t="str">
        <f t="shared" si="1"/>
        <v>Yes</v>
      </c>
      <c r="J132" s="626">
        <v>0</v>
      </c>
      <c r="K132" s="626">
        <f>Table1[[#This Row],[CPP]]</f>
        <v>0</v>
      </c>
      <c r="L132" s="626">
        <v>0</v>
      </c>
      <c r="M132" s="626" t="s">
        <v>2143</v>
      </c>
      <c r="N132" s="626" t="s">
        <v>2395</v>
      </c>
      <c r="O132" s="626" t="s">
        <v>2399</v>
      </c>
      <c r="P132" s="626" t="s">
        <v>1421</v>
      </c>
      <c r="Q132" s="627">
        <v>46022</v>
      </c>
      <c r="R132" s="627"/>
      <c r="S132" s="627">
        <v>43101</v>
      </c>
      <c r="T132" s="627">
        <v>41344</v>
      </c>
      <c r="U132" s="623" t="s">
        <v>1494</v>
      </c>
      <c r="V132" s="624">
        <v>13692681</v>
      </c>
      <c r="W132" s="625">
        <v>2020</v>
      </c>
      <c r="X132" s="624">
        <v>14385872.975625001</v>
      </c>
      <c r="Y132" s="624">
        <v>13692681</v>
      </c>
      <c r="AA132" s="624">
        <v>0</v>
      </c>
      <c r="AC132" s="623" t="s">
        <v>1804</v>
      </c>
      <c r="AD132" s="623">
        <v>640500</v>
      </c>
      <c r="AE132" s="623" t="s">
        <v>2379</v>
      </c>
      <c r="AH132" s="623" t="s">
        <v>2400</v>
      </c>
      <c r="AI132" s="626">
        <v>345</v>
      </c>
      <c r="AN132" s="626" t="s">
        <v>2078</v>
      </c>
      <c r="AO132" s="626" t="s">
        <v>2078</v>
      </c>
    </row>
    <row r="133" spans="1:41" hidden="1">
      <c r="A133">
        <v>0</v>
      </c>
      <c r="B133" s="626">
        <v>200220</v>
      </c>
      <c r="C133" s="626">
        <v>30375</v>
      </c>
      <c r="D133" s="626">
        <v>50445</v>
      </c>
      <c r="F133" s="626" t="e">
        <f>VLOOKUP($K133,PSO!$A:$A,1,0)</f>
        <v>#N/A</v>
      </c>
      <c r="G133" s="626" t="e">
        <f>VLOOKUP($K133,SWEPCO!$A:$A,1,0)</f>
        <v>#N/A</v>
      </c>
      <c r="H133" s="626" t="e">
        <f>VLOOKUP($K133,#REF!,1,0)</f>
        <v>#REF!</v>
      </c>
      <c r="I133" s="626" t="str">
        <f t="shared" si="1"/>
        <v>Yes</v>
      </c>
      <c r="J133" s="626">
        <v>0</v>
      </c>
      <c r="K133" s="626">
        <f>Table1[[#This Row],[CPP]]</f>
        <v>0</v>
      </c>
      <c r="L133" s="626">
        <v>0</v>
      </c>
      <c r="M133" s="626" t="s">
        <v>2143</v>
      </c>
      <c r="N133" s="626" t="s">
        <v>2395</v>
      </c>
      <c r="O133" s="626" t="s">
        <v>2401</v>
      </c>
      <c r="P133" s="626" t="s">
        <v>1421</v>
      </c>
      <c r="Q133" s="627">
        <v>46022</v>
      </c>
      <c r="R133" s="627"/>
      <c r="S133" s="627">
        <v>43101</v>
      </c>
      <c r="T133" s="627">
        <v>41344</v>
      </c>
      <c r="U133" s="623" t="s">
        <v>1494</v>
      </c>
      <c r="V133" s="624">
        <v>232903698</v>
      </c>
      <c r="W133" s="625">
        <v>2020</v>
      </c>
      <c r="X133" s="624">
        <v>244694447.71125001</v>
      </c>
      <c r="Y133" s="624">
        <v>232903698</v>
      </c>
      <c r="AA133" s="624">
        <v>0</v>
      </c>
      <c r="AC133" s="623" t="s">
        <v>1804</v>
      </c>
      <c r="AD133" s="623">
        <v>640500</v>
      </c>
      <c r="AE133" s="623" t="s">
        <v>2379</v>
      </c>
      <c r="AF133" s="623">
        <v>640503</v>
      </c>
      <c r="AG133" s="623" t="s">
        <v>2220</v>
      </c>
      <c r="AH133" s="623" t="s">
        <v>2402</v>
      </c>
      <c r="AI133" s="626">
        <v>345</v>
      </c>
      <c r="AJ133" s="626">
        <v>124.3</v>
      </c>
      <c r="AN133" s="626" t="s">
        <v>2078</v>
      </c>
      <c r="AO133" s="626" t="s">
        <v>2078</v>
      </c>
    </row>
    <row r="134" spans="1:41" hidden="1">
      <c r="A134">
        <v>0</v>
      </c>
      <c r="B134" s="626">
        <v>210618</v>
      </c>
      <c r="C134" s="626">
        <v>30375</v>
      </c>
      <c r="D134" s="626">
        <v>50446</v>
      </c>
      <c r="F134" s="626" t="e">
        <f>VLOOKUP($K134,PSO!$A:$A,1,0)</f>
        <v>#N/A</v>
      </c>
      <c r="G134" s="626" t="e">
        <f>VLOOKUP($K134,SWEPCO!$A:$A,1,0)</f>
        <v>#N/A</v>
      </c>
      <c r="H134" s="626" t="e">
        <f>VLOOKUP($K134,#REF!,1,0)</f>
        <v>#REF!</v>
      </c>
      <c r="I134" s="626" t="str">
        <f t="shared" si="1"/>
        <v>Yes</v>
      </c>
      <c r="J134" s="626">
        <v>0</v>
      </c>
      <c r="K134" s="626">
        <f>Table1[[#This Row],[CPP]]</f>
        <v>0</v>
      </c>
      <c r="L134" s="626">
        <v>0</v>
      </c>
      <c r="M134" s="626" t="s">
        <v>2143</v>
      </c>
      <c r="N134" s="626" t="s">
        <v>2395</v>
      </c>
      <c r="O134" s="626" t="s">
        <v>2403</v>
      </c>
      <c r="P134" s="626" t="s">
        <v>1421</v>
      </c>
      <c r="Q134" s="627">
        <v>46022</v>
      </c>
      <c r="R134" s="627"/>
      <c r="S134" s="627">
        <v>43101</v>
      </c>
      <c r="T134" s="627">
        <v>44504</v>
      </c>
      <c r="U134" s="623" t="s">
        <v>1494</v>
      </c>
      <c r="V134" s="624">
        <v>577000</v>
      </c>
      <c r="W134" s="625">
        <v>2021</v>
      </c>
      <c r="X134" s="624">
        <v>591425</v>
      </c>
      <c r="Y134" s="624">
        <v>577000</v>
      </c>
      <c r="AA134" s="624">
        <v>0</v>
      </c>
      <c r="AC134" s="623" t="s">
        <v>1804</v>
      </c>
      <c r="AD134" s="623">
        <v>640503</v>
      </c>
      <c r="AE134" s="623" t="s">
        <v>2220</v>
      </c>
      <c r="AH134" s="623" t="s">
        <v>2404</v>
      </c>
      <c r="AI134" s="626">
        <v>345</v>
      </c>
      <c r="AN134" s="626" t="s">
        <v>2078</v>
      </c>
      <c r="AO134" s="626" t="s">
        <v>2078</v>
      </c>
    </row>
    <row r="135" spans="1:41" hidden="1">
      <c r="A135">
        <v>0</v>
      </c>
      <c r="B135" s="626">
        <v>200200</v>
      </c>
      <c r="C135" s="626">
        <v>30491</v>
      </c>
      <c r="D135" s="626">
        <v>50600</v>
      </c>
      <c r="F135" s="626" t="e">
        <f>VLOOKUP($K135,PSO!$A:$A,1,0)</f>
        <v>#N/A</v>
      </c>
      <c r="G135" s="626" t="e">
        <f>VLOOKUP($K135,SWEPCO!$A:$A,1,0)</f>
        <v>#N/A</v>
      </c>
      <c r="H135" s="626" t="e">
        <f>VLOOKUP($K135,#REF!,1,0)</f>
        <v>#REF!</v>
      </c>
      <c r="I135" s="626" t="str">
        <f t="shared" si="1"/>
        <v>Yes</v>
      </c>
      <c r="J135" s="626">
        <v>0</v>
      </c>
      <c r="K135" s="626">
        <f>Table1[[#This Row],[CPP]]</f>
        <v>0</v>
      </c>
      <c r="L135" s="626">
        <v>0</v>
      </c>
      <c r="M135" s="626" t="s">
        <v>2072</v>
      </c>
      <c r="N135" s="626" t="s">
        <v>2405</v>
      </c>
      <c r="O135" s="626" t="s">
        <v>2406</v>
      </c>
      <c r="P135" s="626" t="s">
        <v>1421</v>
      </c>
      <c r="Q135" s="627">
        <v>42795</v>
      </c>
      <c r="R135" s="627"/>
      <c r="S135" s="627">
        <v>41275</v>
      </c>
      <c r="T135" s="627">
        <v>41334</v>
      </c>
      <c r="U135" s="623" t="s">
        <v>2407</v>
      </c>
      <c r="V135" s="624">
        <v>237000</v>
      </c>
      <c r="W135" s="625">
        <v>2013</v>
      </c>
      <c r="X135" s="624">
        <v>261603.65492999999</v>
      </c>
      <c r="Y135" s="624">
        <v>735000</v>
      </c>
      <c r="AB135" s="626" t="s">
        <v>1818</v>
      </c>
      <c r="AC135" s="623" t="s">
        <v>768</v>
      </c>
      <c r="AD135" s="623">
        <v>520937</v>
      </c>
      <c r="AE135" s="623" t="s">
        <v>2408</v>
      </c>
      <c r="AH135" s="623" t="s">
        <v>2409</v>
      </c>
      <c r="AI135" s="626">
        <v>69</v>
      </c>
      <c r="AM135" s="626" t="s">
        <v>1800</v>
      </c>
    </row>
    <row r="136" spans="1:41" hidden="1">
      <c r="A136">
        <v>0</v>
      </c>
      <c r="B136" s="626">
        <v>200234</v>
      </c>
      <c r="C136" s="626">
        <v>30503</v>
      </c>
      <c r="D136" s="626">
        <v>50628</v>
      </c>
      <c r="F136" s="626" t="e">
        <f>VLOOKUP($K136,PSO!$A:$A,1,0)</f>
        <v>#N/A</v>
      </c>
      <c r="G136" s="626" t="e">
        <f>VLOOKUP($K136,SWEPCO!$A:$A,1,0)</f>
        <v>#N/A</v>
      </c>
      <c r="H136" s="626" t="e">
        <f>VLOOKUP($K136,#REF!,1,0)</f>
        <v>#REF!</v>
      </c>
      <c r="I136" s="626" t="str">
        <f t="shared" si="1"/>
        <v>Yes</v>
      </c>
      <c r="J136" s="626">
        <v>0</v>
      </c>
      <c r="K136" s="626">
        <f>Table1[[#This Row],[CPP]]</f>
        <v>0</v>
      </c>
      <c r="L136" s="626">
        <v>0</v>
      </c>
      <c r="M136" s="626" t="s">
        <v>2072</v>
      </c>
      <c r="N136" s="626" t="s">
        <v>2410</v>
      </c>
      <c r="O136" s="626" t="s">
        <v>2411</v>
      </c>
      <c r="P136" s="626" t="s">
        <v>1421</v>
      </c>
      <c r="Q136" s="627">
        <v>42795</v>
      </c>
      <c r="R136" s="627"/>
      <c r="S136" s="627">
        <v>42887</v>
      </c>
      <c r="T136" s="627">
        <v>41575</v>
      </c>
      <c r="U136" s="623" t="s">
        <v>2412</v>
      </c>
      <c r="V136" s="624">
        <v>185004</v>
      </c>
      <c r="W136" s="625">
        <v>2013</v>
      </c>
      <c r="X136" s="624">
        <v>204209.799902</v>
      </c>
      <c r="Y136" s="624">
        <v>0</v>
      </c>
      <c r="AB136" s="626" t="s">
        <v>1818</v>
      </c>
      <c r="AC136" s="623" t="s">
        <v>768</v>
      </c>
      <c r="AD136" s="623">
        <v>520937</v>
      </c>
      <c r="AE136" s="623" t="s">
        <v>2408</v>
      </c>
      <c r="AH136" s="623" t="s">
        <v>2413</v>
      </c>
      <c r="AI136" s="626">
        <v>69</v>
      </c>
      <c r="AM136" s="626" t="s">
        <v>1800</v>
      </c>
    </row>
    <row r="137" spans="1:41" hidden="1">
      <c r="A137">
        <v>0</v>
      </c>
      <c r="B137" s="626">
        <v>200245</v>
      </c>
      <c r="C137" s="626">
        <v>30563</v>
      </c>
      <c r="D137" s="626">
        <v>50702</v>
      </c>
      <c r="F137" s="626" t="e">
        <f>VLOOKUP($K137,PSO!$A:$A,1,0)</f>
        <v>#N/A</v>
      </c>
      <c r="G137" s="626" t="e">
        <f>VLOOKUP($K137,SWEPCO!$A:$A,1,0)</f>
        <v>#N/A</v>
      </c>
      <c r="H137" s="626" t="e">
        <f>VLOOKUP($K137,#REF!,1,0)</f>
        <v>#REF!</v>
      </c>
      <c r="I137" s="626" t="str">
        <f t="shared" si="1"/>
        <v>Yes</v>
      </c>
      <c r="J137" s="626">
        <v>0</v>
      </c>
      <c r="K137" s="626">
        <f>Table1[[#This Row],[CPP]]</f>
        <v>0</v>
      </c>
      <c r="L137" s="626">
        <v>0</v>
      </c>
      <c r="M137" s="626" t="s">
        <v>2072</v>
      </c>
      <c r="N137" s="626" t="s">
        <v>2414</v>
      </c>
      <c r="O137" s="626" t="s">
        <v>2415</v>
      </c>
      <c r="P137" s="626" t="s">
        <v>1421</v>
      </c>
      <c r="Q137" s="627">
        <v>42887</v>
      </c>
      <c r="R137" s="627"/>
      <c r="S137" s="627">
        <v>42887</v>
      </c>
      <c r="T137" s="627">
        <v>41689</v>
      </c>
      <c r="U137" s="623" t="s">
        <v>769</v>
      </c>
      <c r="V137" s="624">
        <v>504000</v>
      </c>
      <c r="W137" s="625">
        <v>2014</v>
      </c>
      <c r="X137" s="624">
        <v>542752.87248000002</v>
      </c>
      <c r="Y137" s="624">
        <v>504000</v>
      </c>
      <c r="AB137" s="626" t="s">
        <v>1818</v>
      </c>
      <c r="AC137" s="623" t="s">
        <v>768</v>
      </c>
      <c r="AD137" s="623">
        <v>520204</v>
      </c>
      <c r="AE137" s="623" t="s">
        <v>2416</v>
      </c>
      <c r="AH137" s="623" t="s">
        <v>2417</v>
      </c>
      <c r="AI137" s="626">
        <v>138</v>
      </c>
      <c r="AN137" s="626" t="s">
        <v>1800</v>
      </c>
    </row>
    <row r="138" spans="1:41" hidden="1">
      <c r="A138">
        <v>0</v>
      </c>
      <c r="B138" s="626">
        <v>200397</v>
      </c>
      <c r="C138" s="626">
        <v>31002</v>
      </c>
      <c r="D138" s="626">
        <v>51445</v>
      </c>
      <c r="F138" s="626" t="e">
        <f>VLOOKUP($K138,PSO!$A:$A,1,0)</f>
        <v>#N/A</v>
      </c>
      <c r="G138" s="626" t="e">
        <f>VLOOKUP($K138,SWEPCO!$A:$A,1,0)</f>
        <v>#N/A</v>
      </c>
      <c r="H138" s="626" t="e">
        <f>VLOOKUP($K138,#REF!,1,0)</f>
        <v>#REF!</v>
      </c>
      <c r="I138" s="626" t="str">
        <f t="shared" si="1"/>
        <v>Yes</v>
      </c>
      <c r="J138" s="626">
        <v>0</v>
      </c>
      <c r="K138" s="626">
        <f>Table1[[#This Row],[CPP]]</f>
        <v>0</v>
      </c>
      <c r="L138" s="626">
        <v>0</v>
      </c>
      <c r="M138" s="626" t="s">
        <v>2072</v>
      </c>
      <c r="N138" s="626" t="s">
        <v>2418</v>
      </c>
      <c r="O138" s="626" t="s">
        <v>2419</v>
      </c>
      <c r="P138" s="626" t="s">
        <v>1421</v>
      </c>
      <c r="Q138" s="627">
        <v>44317</v>
      </c>
      <c r="R138" s="627"/>
      <c r="S138" s="627">
        <v>42887</v>
      </c>
      <c r="T138" s="627">
        <v>42507</v>
      </c>
      <c r="U138" s="623" t="s">
        <v>1422</v>
      </c>
      <c r="V138" s="624">
        <v>6000000</v>
      </c>
      <c r="W138" s="625">
        <v>2016</v>
      </c>
      <c r="X138" s="624">
        <v>6788449.2599999998</v>
      </c>
      <c r="Y138" s="624">
        <v>7710000</v>
      </c>
      <c r="AC138" s="623" t="s">
        <v>1804</v>
      </c>
      <c r="AD138" s="623">
        <v>515442</v>
      </c>
      <c r="AE138" s="623" t="s">
        <v>2420</v>
      </c>
      <c r="AF138" s="623">
        <v>520994</v>
      </c>
      <c r="AG138" s="623" t="s">
        <v>2421</v>
      </c>
      <c r="AH138" s="623" t="s">
        <v>2422</v>
      </c>
      <c r="AI138" s="626">
        <v>138</v>
      </c>
      <c r="AN138" s="626" t="s">
        <v>2078</v>
      </c>
      <c r="AO138" s="626" t="s">
        <v>2078</v>
      </c>
    </row>
    <row r="139" spans="1:41" hidden="1">
      <c r="A139">
        <v>0</v>
      </c>
      <c r="B139" s="626">
        <v>200397</v>
      </c>
      <c r="C139" s="626">
        <v>31065</v>
      </c>
      <c r="D139" s="626">
        <v>51484</v>
      </c>
      <c r="F139" s="626" t="e">
        <f>VLOOKUP($K139,PSO!$A:$A,1,0)</f>
        <v>#N/A</v>
      </c>
      <c r="G139" s="626" t="e">
        <f>VLOOKUP($K139,SWEPCO!$A:$A,1,0)</f>
        <v>#N/A</v>
      </c>
      <c r="H139" s="626" t="e">
        <f>VLOOKUP($K139,#REF!,1,0)</f>
        <v>#REF!</v>
      </c>
      <c r="I139" s="626" t="str">
        <f t="shared" si="1"/>
        <v>Yes</v>
      </c>
      <c r="J139" s="626">
        <v>0</v>
      </c>
      <c r="K139" s="626">
        <f>Table1[[#This Row],[CPP]]</f>
        <v>0</v>
      </c>
      <c r="L139" s="626">
        <v>0</v>
      </c>
      <c r="M139" s="626" t="s">
        <v>2072</v>
      </c>
      <c r="N139" s="626" t="s">
        <v>2423</v>
      </c>
      <c r="O139" s="626" t="s">
        <v>2424</v>
      </c>
      <c r="P139" s="626" t="s">
        <v>1421</v>
      </c>
      <c r="Q139" s="627">
        <v>45077</v>
      </c>
      <c r="R139" s="627"/>
      <c r="S139" s="627">
        <v>42887</v>
      </c>
      <c r="T139" s="627">
        <v>42507</v>
      </c>
      <c r="U139" s="623" t="s">
        <v>1422</v>
      </c>
      <c r="V139" s="624">
        <v>4000000</v>
      </c>
      <c r="W139" s="625">
        <v>2016</v>
      </c>
      <c r="X139" s="624">
        <v>4638773.68</v>
      </c>
      <c r="Y139" s="624">
        <v>4000000</v>
      </c>
      <c r="AA139" s="624">
        <v>0</v>
      </c>
      <c r="AC139" s="623" t="s">
        <v>1804</v>
      </c>
      <c r="AD139" s="623">
        <v>520855</v>
      </c>
      <c r="AE139" s="623" t="s">
        <v>2425</v>
      </c>
      <c r="AH139" s="623" t="s">
        <v>2426</v>
      </c>
      <c r="AI139" s="626">
        <v>138</v>
      </c>
    </row>
    <row r="140" spans="1:41" hidden="1">
      <c r="A140">
        <v>0</v>
      </c>
      <c r="B140" s="626">
        <v>200390</v>
      </c>
      <c r="C140" s="626">
        <v>31025</v>
      </c>
      <c r="D140" s="626">
        <v>51487</v>
      </c>
      <c r="F140" s="626" t="e">
        <f>VLOOKUP($K140,PSO!$A:$A,1,0)</f>
        <v>#N/A</v>
      </c>
      <c r="G140" s="626" t="e">
        <f>VLOOKUP($K140,SWEPCO!$A:$A,1,0)</f>
        <v>#N/A</v>
      </c>
      <c r="H140" s="626" t="e">
        <f>VLOOKUP($K140,#REF!,1,0)</f>
        <v>#REF!</v>
      </c>
      <c r="I140" s="626" t="str">
        <f t="shared" si="1"/>
        <v>Yes</v>
      </c>
      <c r="J140" s="626">
        <v>0</v>
      </c>
      <c r="K140" s="626">
        <f>Table1[[#This Row],[CPP]]</f>
        <v>0</v>
      </c>
      <c r="L140" s="626">
        <v>0</v>
      </c>
      <c r="M140" s="626" t="s">
        <v>2119</v>
      </c>
      <c r="N140" s="626" t="s">
        <v>2427</v>
      </c>
      <c r="O140" s="626" t="s">
        <v>2428</v>
      </c>
      <c r="P140" s="626" t="s">
        <v>1421</v>
      </c>
      <c r="Q140" s="632"/>
      <c r="R140" s="632"/>
      <c r="S140" s="627">
        <v>42887</v>
      </c>
      <c r="T140" s="627">
        <v>42507</v>
      </c>
      <c r="U140" s="623" t="s">
        <v>1422</v>
      </c>
      <c r="V140" s="624">
        <v>2266000</v>
      </c>
      <c r="W140" s="625">
        <v>2016</v>
      </c>
      <c r="X140" s="624">
        <v>2627865.2897199998</v>
      </c>
      <c r="Y140" s="624">
        <v>2266000</v>
      </c>
      <c r="AA140" s="624">
        <v>0</v>
      </c>
      <c r="AC140" s="623" t="s">
        <v>768</v>
      </c>
      <c r="AD140" s="623">
        <v>505550</v>
      </c>
      <c r="AE140" s="623" t="s">
        <v>2429</v>
      </c>
      <c r="AH140" s="623" t="s">
        <v>2430</v>
      </c>
      <c r="AI140" s="626">
        <v>161</v>
      </c>
      <c r="AN140" s="626" t="s">
        <v>2078</v>
      </c>
      <c r="AO140" s="626" t="s">
        <v>2078</v>
      </c>
    </row>
    <row r="141" spans="1:41" hidden="1">
      <c r="A141">
        <v>0</v>
      </c>
      <c r="B141" s="626">
        <v>200397</v>
      </c>
      <c r="C141" s="626">
        <v>31041</v>
      </c>
      <c r="D141" s="626">
        <v>51526</v>
      </c>
      <c r="F141" s="626" t="e">
        <f>VLOOKUP($K141,PSO!$A:$A,1,0)</f>
        <v>#N/A</v>
      </c>
      <c r="G141" s="626" t="e">
        <f>VLOOKUP($K141,SWEPCO!$A:$A,1,0)</f>
        <v>#N/A</v>
      </c>
      <c r="H141" s="626" t="e">
        <f>VLOOKUP($K141,#REF!,1,0)</f>
        <v>#REF!</v>
      </c>
      <c r="I141" s="626" t="str">
        <f t="shared" si="1"/>
        <v>Yes</v>
      </c>
      <c r="J141" s="626">
        <v>0</v>
      </c>
      <c r="K141" s="626">
        <f>Table1[[#This Row],[CPP]]</f>
        <v>0</v>
      </c>
      <c r="L141" s="626">
        <v>0</v>
      </c>
      <c r="M141" s="626" t="s">
        <v>2072</v>
      </c>
      <c r="N141" s="626" t="s">
        <v>2431</v>
      </c>
      <c r="O141" s="626" t="s">
        <v>2432</v>
      </c>
      <c r="P141" s="626" t="s">
        <v>1421</v>
      </c>
      <c r="Q141" s="627">
        <v>44652</v>
      </c>
      <c r="R141" s="627"/>
      <c r="S141" s="627">
        <v>42887</v>
      </c>
      <c r="T141" s="627">
        <v>42507</v>
      </c>
      <c r="U141" s="623" t="s">
        <v>1422</v>
      </c>
      <c r="V141" s="624">
        <v>550000</v>
      </c>
      <c r="W141" s="625">
        <v>2016</v>
      </c>
      <c r="X141" s="624">
        <v>637831.38100000005</v>
      </c>
      <c r="Y141" s="624">
        <v>600000</v>
      </c>
      <c r="AA141" s="624">
        <v>0</v>
      </c>
      <c r="AC141" s="623" t="s">
        <v>1804</v>
      </c>
      <c r="AD141" s="623">
        <v>520203</v>
      </c>
      <c r="AH141" s="623" t="s">
        <v>2433</v>
      </c>
      <c r="AI141" s="626">
        <v>138</v>
      </c>
    </row>
    <row r="142" spans="1:41" hidden="1">
      <c r="A142">
        <v>0</v>
      </c>
      <c r="B142" s="626">
        <v>200397</v>
      </c>
      <c r="C142" s="626">
        <v>31041</v>
      </c>
      <c r="D142" s="626">
        <v>51527</v>
      </c>
      <c r="F142" s="626" t="e">
        <f>VLOOKUP($K142,PSO!$A:$A,1,0)</f>
        <v>#N/A</v>
      </c>
      <c r="G142" s="626" t="e">
        <f>VLOOKUP($K142,SWEPCO!$A:$A,1,0)</f>
        <v>#N/A</v>
      </c>
      <c r="H142" s="626" t="e">
        <f>VLOOKUP($K142,#REF!,1,0)</f>
        <v>#REF!</v>
      </c>
      <c r="I142" s="626" t="str">
        <f t="shared" si="1"/>
        <v>Yes</v>
      </c>
      <c r="J142" s="626">
        <v>0</v>
      </c>
      <c r="K142" s="626">
        <f>Table1[[#This Row],[CPP]]</f>
        <v>0</v>
      </c>
      <c r="L142" s="626">
        <v>0</v>
      </c>
      <c r="M142" s="626" t="s">
        <v>2072</v>
      </c>
      <c r="N142" s="626" t="s">
        <v>2431</v>
      </c>
      <c r="O142" s="626" t="s">
        <v>2434</v>
      </c>
      <c r="P142" s="626" t="s">
        <v>1421</v>
      </c>
      <c r="Q142" s="627">
        <v>44652</v>
      </c>
      <c r="R142" s="627"/>
      <c r="S142" s="627">
        <v>42887</v>
      </c>
      <c r="T142" s="627">
        <v>42507</v>
      </c>
      <c r="U142" s="623" t="s">
        <v>1422</v>
      </c>
      <c r="V142" s="624">
        <v>3000000</v>
      </c>
      <c r="W142" s="625">
        <v>2016</v>
      </c>
      <c r="X142" s="624">
        <v>3479080.26</v>
      </c>
      <c r="Y142" s="624">
        <v>3600000</v>
      </c>
      <c r="AA142" s="624">
        <v>0</v>
      </c>
      <c r="AC142" s="623" t="s">
        <v>1804</v>
      </c>
      <c r="AF142" s="623">
        <v>520938</v>
      </c>
      <c r="AG142" s="623" t="s">
        <v>2435</v>
      </c>
      <c r="AH142" s="623" t="s">
        <v>2436</v>
      </c>
      <c r="AI142" s="626" t="s">
        <v>2437</v>
      </c>
    </row>
    <row r="143" spans="1:41" hidden="1">
      <c r="A143">
        <v>0</v>
      </c>
      <c r="B143" s="626">
        <v>200419</v>
      </c>
      <c r="C143" s="626">
        <v>31042</v>
      </c>
      <c r="D143" s="626">
        <v>51531</v>
      </c>
      <c r="F143" s="626" t="e">
        <f>VLOOKUP($K143,PSO!$A:$A,1,0)</f>
        <v>#N/A</v>
      </c>
      <c r="G143" s="626" t="e">
        <f>VLOOKUP($K143,SWEPCO!$A:$A,1,0)</f>
        <v>#N/A</v>
      </c>
      <c r="H143" s="626" t="e">
        <f>VLOOKUP($K143,#REF!,1,0)</f>
        <v>#REF!</v>
      </c>
      <c r="I143" s="626" t="str">
        <f t="shared" si="1"/>
        <v>Yes</v>
      </c>
      <c r="J143" s="626">
        <v>0</v>
      </c>
      <c r="K143" s="626">
        <f>Table1[[#This Row],[CPP]]</f>
        <v>0</v>
      </c>
      <c r="L143" s="626">
        <v>0</v>
      </c>
      <c r="M143" s="626" t="s">
        <v>2072</v>
      </c>
      <c r="N143" s="626" t="s">
        <v>2438</v>
      </c>
      <c r="O143" s="626" t="s">
        <v>2439</v>
      </c>
      <c r="P143" s="626" t="s">
        <v>1421</v>
      </c>
      <c r="Q143" s="627">
        <v>46387</v>
      </c>
      <c r="R143" s="627"/>
      <c r="S143" s="627">
        <v>42887</v>
      </c>
      <c r="T143" s="627">
        <v>42731</v>
      </c>
      <c r="U143" s="623" t="s">
        <v>1422</v>
      </c>
      <c r="V143" s="624">
        <v>1400000</v>
      </c>
      <c r="W143" s="625">
        <v>2017</v>
      </c>
      <c r="X143" s="624">
        <v>1583971.4939999999</v>
      </c>
      <c r="Y143" s="624">
        <v>5700000</v>
      </c>
      <c r="AA143" s="624">
        <v>0</v>
      </c>
      <c r="AC143" s="623" t="s">
        <v>1804</v>
      </c>
      <c r="AD143" s="623">
        <v>520999</v>
      </c>
      <c r="AE143" s="623" t="s">
        <v>2185</v>
      </c>
      <c r="AH143" s="623" t="s">
        <v>2440</v>
      </c>
      <c r="AI143" s="626">
        <v>138</v>
      </c>
      <c r="AJ143" s="626">
        <v>2</v>
      </c>
      <c r="AN143" s="626" t="s">
        <v>2078</v>
      </c>
      <c r="AO143" s="626" t="s">
        <v>2078</v>
      </c>
    </row>
    <row r="144" spans="1:41" hidden="1">
      <c r="A144">
        <v>0</v>
      </c>
      <c r="B144" s="626">
        <v>200420</v>
      </c>
      <c r="C144" s="626">
        <v>31063</v>
      </c>
      <c r="D144" s="626">
        <v>51567</v>
      </c>
      <c r="F144" s="626" t="e">
        <f>VLOOKUP($K144,PSO!$A:$A,1,0)</f>
        <v>#N/A</v>
      </c>
      <c r="G144" s="626" t="e">
        <f>VLOOKUP($K144,SWEPCO!$A:$A,1,0)</f>
        <v>#N/A</v>
      </c>
      <c r="H144" s="626" t="e">
        <f>VLOOKUP($K144,#REF!,1,0)</f>
        <v>#REF!</v>
      </c>
      <c r="I144" s="626" t="str">
        <f t="shared" ref="I144:I207" si="2">IF(AND(ISNA(F144),ISNA(G144),ISNA(H144)),"No","Yes")</f>
        <v>Yes</v>
      </c>
      <c r="J144" s="626">
        <v>0</v>
      </c>
      <c r="K144" s="626">
        <f>Table1[[#This Row],[CPP]]</f>
        <v>0</v>
      </c>
      <c r="L144" s="626">
        <v>0</v>
      </c>
      <c r="M144" s="626" t="s">
        <v>2265</v>
      </c>
      <c r="N144" s="626" t="s">
        <v>2441</v>
      </c>
      <c r="O144" s="626" t="s">
        <v>2442</v>
      </c>
      <c r="P144" s="626" t="s">
        <v>1421</v>
      </c>
      <c r="Q144" s="627">
        <v>44348</v>
      </c>
      <c r="R144" s="627"/>
      <c r="S144" s="627">
        <v>44348</v>
      </c>
      <c r="T144" s="627">
        <v>42747</v>
      </c>
      <c r="U144" s="623" t="s">
        <v>2443</v>
      </c>
      <c r="V144" s="624">
        <v>767347</v>
      </c>
      <c r="W144" s="625">
        <v>2017</v>
      </c>
      <c r="X144" s="624">
        <v>847007.50970299996</v>
      </c>
      <c r="Y144" s="624">
        <v>0</v>
      </c>
      <c r="AA144" s="624">
        <v>0</v>
      </c>
      <c r="AC144" s="623" t="s">
        <v>1799</v>
      </c>
      <c r="AD144" s="623">
        <v>528160</v>
      </c>
      <c r="AE144" s="623" t="s">
        <v>2444</v>
      </c>
      <c r="AF144" s="623">
        <v>528178</v>
      </c>
      <c r="AG144" s="623" t="s">
        <v>2445</v>
      </c>
      <c r="AH144" s="623" t="s">
        <v>2446</v>
      </c>
      <c r="AI144" s="626">
        <v>115</v>
      </c>
      <c r="AK144" s="626">
        <v>0.03</v>
      </c>
      <c r="AN144" s="626" t="s">
        <v>2078</v>
      </c>
      <c r="AO144" s="626" t="s">
        <v>2078</v>
      </c>
    </row>
    <row r="145" spans="1:41" hidden="1">
      <c r="A145">
        <v>0</v>
      </c>
      <c r="B145" s="626">
        <v>200455</v>
      </c>
      <c r="C145" s="626">
        <v>41198</v>
      </c>
      <c r="D145" s="626">
        <v>61852</v>
      </c>
      <c r="F145" s="626" t="e">
        <f>VLOOKUP($K145,PSO!$A:$A,1,0)</f>
        <v>#N/A</v>
      </c>
      <c r="G145" s="626" t="e">
        <f>VLOOKUP($K145,SWEPCO!$A:$A,1,0)</f>
        <v>#N/A</v>
      </c>
      <c r="H145" s="626" t="e">
        <f>VLOOKUP($K145,#REF!,1,0)</f>
        <v>#REF!</v>
      </c>
      <c r="I145" s="626" t="str">
        <f t="shared" si="2"/>
        <v>Yes</v>
      </c>
      <c r="J145" s="626">
        <v>0</v>
      </c>
      <c r="K145" s="626">
        <f>Table1[[#This Row],[CPP]]</f>
        <v>0</v>
      </c>
      <c r="L145" s="626">
        <v>0</v>
      </c>
      <c r="M145" s="626" t="s">
        <v>2265</v>
      </c>
      <c r="N145" s="626" t="s">
        <v>2447</v>
      </c>
      <c r="O145" s="626" t="s">
        <v>2448</v>
      </c>
      <c r="P145" s="626" t="s">
        <v>1421</v>
      </c>
      <c r="Q145" s="627">
        <v>43465</v>
      </c>
      <c r="R145" s="627"/>
      <c r="S145" s="627">
        <v>43252</v>
      </c>
      <c r="T145" s="627">
        <v>42867</v>
      </c>
      <c r="U145" s="623" t="s">
        <v>1565</v>
      </c>
      <c r="V145" s="624">
        <v>98639</v>
      </c>
      <c r="W145" s="625">
        <v>2017</v>
      </c>
      <c r="X145" s="624">
        <v>101104.97500000001</v>
      </c>
      <c r="Y145" s="624">
        <v>98639</v>
      </c>
      <c r="AA145" s="624">
        <v>0</v>
      </c>
      <c r="AC145" s="623" t="s">
        <v>1804</v>
      </c>
      <c r="AD145" s="623">
        <v>523090</v>
      </c>
      <c r="AE145" s="623" t="s">
        <v>2449</v>
      </c>
      <c r="AF145" s="623">
        <v>523093</v>
      </c>
      <c r="AG145" s="623" t="s">
        <v>2450</v>
      </c>
      <c r="AH145" s="623" t="s">
        <v>2451</v>
      </c>
      <c r="AI145" s="626">
        <v>115</v>
      </c>
      <c r="AN145" s="626" t="s">
        <v>2078</v>
      </c>
      <c r="AO145" s="626" t="s">
        <v>2078</v>
      </c>
    </row>
    <row r="146" spans="1:41" hidden="1">
      <c r="A146">
        <v>0</v>
      </c>
      <c r="B146" s="626">
        <v>200455</v>
      </c>
      <c r="C146" s="626">
        <v>41198</v>
      </c>
      <c r="D146" s="626">
        <v>61853</v>
      </c>
      <c r="F146" s="626" t="e">
        <f>VLOOKUP($K146,PSO!$A:$A,1,0)</f>
        <v>#N/A</v>
      </c>
      <c r="G146" s="626" t="e">
        <f>VLOOKUP($K146,SWEPCO!$A:$A,1,0)</f>
        <v>#N/A</v>
      </c>
      <c r="H146" s="626" t="e">
        <f>VLOOKUP($K146,#REF!,1,0)</f>
        <v>#REF!</v>
      </c>
      <c r="I146" s="626" t="str">
        <f t="shared" si="2"/>
        <v>Yes</v>
      </c>
      <c r="J146" s="626">
        <v>0</v>
      </c>
      <c r="K146" s="626">
        <f>Table1[[#This Row],[CPP]]</f>
        <v>0</v>
      </c>
      <c r="L146" s="626">
        <v>0</v>
      </c>
      <c r="M146" s="626" t="s">
        <v>2265</v>
      </c>
      <c r="N146" s="626" t="s">
        <v>2447</v>
      </c>
      <c r="O146" s="626" t="s">
        <v>2452</v>
      </c>
      <c r="P146" s="626" t="s">
        <v>1421</v>
      </c>
      <c r="Q146" s="627">
        <v>43465</v>
      </c>
      <c r="R146" s="627"/>
      <c r="S146" s="627">
        <v>43252</v>
      </c>
      <c r="T146" s="627">
        <v>42867</v>
      </c>
      <c r="U146" s="623" t="s">
        <v>1565</v>
      </c>
      <c r="V146" s="624">
        <v>108430</v>
      </c>
      <c r="W146" s="625">
        <v>2017</v>
      </c>
      <c r="X146" s="624">
        <v>111140.75</v>
      </c>
      <c r="Y146" s="624">
        <v>108430</v>
      </c>
      <c r="AA146" s="624">
        <v>0</v>
      </c>
      <c r="AC146" s="623" t="s">
        <v>1804</v>
      </c>
      <c r="AD146" s="623">
        <v>523090</v>
      </c>
      <c r="AE146" s="623" t="s">
        <v>2449</v>
      </c>
      <c r="AF146" s="623">
        <v>523093</v>
      </c>
      <c r="AG146" s="623" t="s">
        <v>2450</v>
      </c>
      <c r="AH146" s="623" t="s">
        <v>2453</v>
      </c>
      <c r="AI146" s="626">
        <v>115</v>
      </c>
      <c r="AN146" s="626" t="s">
        <v>2078</v>
      </c>
      <c r="AO146" s="626" t="s">
        <v>2078</v>
      </c>
    </row>
    <row r="147" spans="1:41" hidden="1">
      <c r="A147">
        <v>0</v>
      </c>
      <c r="B147" s="626">
        <v>200479</v>
      </c>
      <c r="C147" s="626">
        <v>51249</v>
      </c>
      <c r="D147" s="626">
        <v>71954</v>
      </c>
      <c r="F147" s="626" t="e">
        <f>VLOOKUP($K147,PSO!$A:$A,1,0)</f>
        <v>#N/A</v>
      </c>
      <c r="G147" s="626" t="e">
        <f>VLOOKUP($K147,SWEPCO!$A:$A,1,0)</f>
        <v>#N/A</v>
      </c>
      <c r="H147" s="626" t="e">
        <f>VLOOKUP($K147,#REF!,1,0)</f>
        <v>#REF!</v>
      </c>
      <c r="I147" s="626" t="str">
        <f t="shared" si="2"/>
        <v>Yes</v>
      </c>
      <c r="J147" s="626">
        <v>0</v>
      </c>
      <c r="K147" s="626">
        <f>Table1[[#This Row],[CPP]]</f>
        <v>0</v>
      </c>
      <c r="L147" s="626">
        <v>0</v>
      </c>
      <c r="M147" s="626" t="s">
        <v>2454</v>
      </c>
      <c r="N147" s="626" t="s">
        <v>2455</v>
      </c>
      <c r="O147" s="626" t="s">
        <v>2456</v>
      </c>
      <c r="P147" s="626" t="s">
        <v>1421</v>
      </c>
      <c r="Q147" s="627">
        <v>44196</v>
      </c>
      <c r="R147" s="627"/>
      <c r="S147" s="627">
        <v>44348</v>
      </c>
      <c r="T147" s="627">
        <v>43158</v>
      </c>
      <c r="U147" s="623" t="s">
        <v>2457</v>
      </c>
      <c r="V147" s="624">
        <v>3600000</v>
      </c>
      <c r="W147" s="625">
        <v>2018</v>
      </c>
      <c r="X147" s="624">
        <v>3782250</v>
      </c>
      <c r="Y147" s="624">
        <v>5066520</v>
      </c>
      <c r="AA147" s="624">
        <v>0</v>
      </c>
      <c r="AC147" s="623" t="s">
        <v>1799</v>
      </c>
      <c r="AH147" s="623" t="s">
        <v>2458</v>
      </c>
      <c r="AK147" s="626">
        <v>4</v>
      </c>
      <c r="AN147" s="626" t="s">
        <v>2078</v>
      </c>
      <c r="AO147" s="626" t="s">
        <v>2078</v>
      </c>
    </row>
    <row r="148" spans="1:41" hidden="1">
      <c r="A148">
        <v>0</v>
      </c>
      <c r="B148" s="626">
        <v>200466</v>
      </c>
      <c r="C148" s="626">
        <v>51249</v>
      </c>
      <c r="D148" s="626">
        <v>71955</v>
      </c>
      <c r="F148" s="626" t="e">
        <f>VLOOKUP($K148,PSO!$A:$A,1,0)</f>
        <v>#N/A</v>
      </c>
      <c r="G148" s="626" t="e">
        <f>VLOOKUP($K148,SWEPCO!$A:$A,1,0)</f>
        <v>#N/A</v>
      </c>
      <c r="H148" s="626" t="e">
        <f>VLOOKUP($K148,#REF!,1,0)</f>
        <v>#REF!</v>
      </c>
      <c r="I148" s="626" t="str">
        <f t="shared" si="2"/>
        <v>Yes</v>
      </c>
      <c r="J148" s="626">
        <v>0</v>
      </c>
      <c r="K148" s="626">
        <f>Table1[[#This Row],[CPP]]</f>
        <v>0</v>
      </c>
      <c r="L148" s="626">
        <v>0</v>
      </c>
      <c r="M148" s="626" t="s">
        <v>2107</v>
      </c>
      <c r="N148" s="626" t="s">
        <v>2455</v>
      </c>
      <c r="O148" s="626" t="s">
        <v>2459</v>
      </c>
      <c r="P148" s="626" t="s">
        <v>1421</v>
      </c>
      <c r="Q148" s="627">
        <v>44298</v>
      </c>
      <c r="R148" s="627"/>
      <c r="S148" s="627">
        <v>44348</v>
      </c>
      <c r="T148" s="627">
        <v>42999</v>
      </c>
      <c r="U148" s="623" t="s">
        <v>2460</v>
      </c>
      <c r="V148" s="624">
        <v>7831427</v>
      </c>
      <c r="W148" s="625">
        <v>2017</v>
      </c>
      <c r="X148" s="624">
        <v>8644430.0696939994</v>
      </c>
      <c r="Y148" s="624">
        <v>5156586</v>
      </c>
      <c r="AA148" s="624">
        <v>5156585</v>
      </c>
      <c r="AB148" s="626" t="s">
        <v>1942</v>
      </c>
      <c r="AC148" s="623" t="s">
        <v>1943</v>
      </c>
      <c r="AH148" s="623" t="s">
        <v>2461</v>
      </c>
      <c r="AI148" s="626">
        <v>69</v>
      </c>
      <c r="AK148" s="626">
        <v>5.0999999999999996</v>
      </c>
      <c r="AM148" s="626" t="s">
        <v>1800</v>
      </c>
      <c r="AN148" s="626" t="s">
        <v>1800</v>
      </c>
      <c r="AO148" s="626" t="s">
        <v>1800</v>
      </c>
    </row>
    <row r="149" spans="1:41" hidden="1">
      <c r="A149">
        <v>0</v>
      </c>
      <c r="B149" s="626">
        <v>210536</v>
      </c>
      <c r="C149" s="626">
        <v>41199</v>
      </c>
      <c r="D149" s="626">
        <v>71960</v>
      </c>
      <c r="F149" s="626" t="e">
        <f>VLOOKUP($K149,PSO!$A:$A,1,0)</f>
        <v>#N/A</v>
      </c>
      <c r="G149" s="626" t="e">
        <f>VLOOKUP($K149,SWEPCO!$A:$A,1,0)</f>
        <v>#N/A</v>
      </c>
      <c r="H149" s="626" t="e">
        <f>VLOOKUP($K149,#REF!,1,0)</f>
        <v>#REF!</v>
      </c>
      <c r="I149" s="626" t="str">
        <f t="shared" si="2"/>
        <v>Yes</v>
      </c>
      <c r="J149" s="626">
        <v>0</v>
      </c>
      <c r="K149" s="626">
        <f>Table1[[#This Row],[CPP]]</f>
        <v>0</v>
      </c>
      <c r="L149" s="626">
        <v>0</v>
      </c>
      <c r="M149" s="626" t="s">
        <v>2265</v>
      </c>
      <c r="N149" s="626" t="s">
        <v>2462</v>
      </c>
      <c r="O149" s="626" t="s">
        <v>2463</v>
      </c>
      <c r="P149" s="626" t="s">
        <v>1421</v>
      </c>
      <c r="Q149" s="627">
        <v>44490</v>
      </c>
      <c r="R149" s="627"/>
      <c r="S149" s="627">
        <v>43252</v>
      </c>
      <c r="T149" s="627">
        <v>43767</v>
      </c>
      <c r="U149" s="623" t="s">
        <v>1565</v>
      </c>
      <c r="V149" s="624">
        <v>9037903</v>
      </c>
      <c r="W149" s="625">
        <v>2017</v>
      </c>
      <c r="X149" s="624">
        <v>9976153.8299700003</v>
      </c>
      <c r="Y149" s="624">
        <v>1338161</v>
      </c>
      <c r="AA149" s="624">
        <v>0</v>
      </c>
      <c r="AC149" s="623" t="s">
        <v>1804</v>
      </c>
      <c r="AD149" s="623">
        <v>523308</v>
      </c>
      <c r="AE149" s="623" t="s">
        <v>2464</v>
      </c>
      <c r="AF149" s="623">
        <v>523256</v>
      </c>
      <c r="AG149" s="623" t="s">
        <v>2465</v>
      </c>
      <c r="AH149" s="623" t="s">
        <v>2466</v>
      </c>
      <c r="AI149" s="626">
        <v>115</v>
      </c>
      <c r="AJ149" s="626">
        <v>10.25</v>
      </c>
    </row>
    <row r="150" spans="1:41" hidden="1">
      <c r="A150">
        <v>0</v>
      </c>
      <c r="B150" s="626">
        <v>200477</v>
      </c>
      <c r="C150" s="626">
        <v>51254</v>
      </c>
      <c r="D150" s="626">
        <v>71963</v>
      </c>
      <c r="F150" s="626" t="e">
        <f>VLOOKUP($K150,PSO!$A:$A,1,0)</f>
        <v>#N/A</v>
      </c>
      <c r="G150" s="626" t="e">
        <f>VLOOKUP($K150,SWEPCO!$A:$A,1,0)</f>
        <v>#N/A</v>
      </c>
      <c r="H150" s="626" t="e">
        <f>VLOOKUP($K150,#REF!,1,0)</f>
        <v>#REF!</v>
      </c>
      <c r="I150" s="626" t="str">
        <f t="shared" si="2"/>
        <v>Yes</v>
      </c>
      <c r="J150" s="626">
        <v>0</v>
      </c>
      <c r="K150" s="626">
        <f>Table1[[#This Row],[CPP]]</f>
        <v>0</v>
      </c>
      <c r="L150" s="626">
        <v>0</v>
      </c>
      <c r="M150" s="626" t="s">
        <v>2143</v>
      </c>
      <c r="N150" s="626" t="s">
        <v>2467</v>
      </c>
      <c r="O150" s="626" t="s">
        <v>2468</v>
      </c>
      <c r="P150" s="626" t="s">
        <v>1421</v>
      </c>
      <c r="Q150" s="627">
        <v>45078</v>
      </c>
      <c r="R150" s="627"/>
      <c r="S150" s="627">
        <v>44166</v>
      </c>
      <c r="T150" s="627">
        <v>43152</v>
      </c>
      <c r="U150" s="623" t="s">
        <v>2469</v>
      </c>
      <c r="V150" s="624">
        <v>12692888</v>
      </c>
      <c r="W150" s="625">
        <v>2018</v>
      </c>
      <c r="X150" s="624">
        <v>14010573.385725999</v>
      </c>
      <c r="Y150" s="624">
        <v>20297796</v>
      </c>
      <c r="AA150" s="624">
        <v>0</v>
      </c>
      <c r="AC150" s="623" t="s">
        <v>1804</v>
      </c>
      <c r="AH150" s="623" t="s">
        <v>2470</v>
      </c>
      <c r="AI150" s="626">
        <v>345</v>
      </c>
      <c r="AJ150" s="626">
        <v>0.2</v>
      </c>
      <c r="AN150" s="626" t="s">
        <v>2078</v>
      </c>
      <c r="AO150" s="626" t="s">
        <v>2078</v>
      </c>
    </row>
    <row r="151" spans="1:41" hidden="1">
      <c r="A151">
        <v>0</v>
      </c>
      <c r="B151" s="626">
        <v>200477</v>
      </c>
      <c r="C151" s="626">
        <v>51254</v>
      </c>
      <c r="D151" s="626">
        <v>71964</v>
      </c>
      <c r="F151" s="626" t="e">
        <f>VLOOKUP($K151,PSO!$A:$A,1,0)</f>
        <v>#N/A</v>
      </c>
      <c r="G151" s="626" t="e">
        <f>VLOOKUP($K151,SWEPCO!$A:$A,1,0)</f>
        <v>#N/A</v>
      </c>
      <c r="H151" s="626" t="e">
        <f>VLOOKUP($K151,#REF!,1,0)</f>
        <v>#REF!</v>
      </c>
      <c r="I151" s="626" t="str">
        <f t="shared" si="2"/>
        <v>Yes</v>
      </c>
      <c r="J151" s="626">
        <v>0</v>
      </c>
      <c r="K151" s="626">
        <f>Table1[[#This Row],[CPP]]</f>
        <v>0</v>
      </c>
      <c r="L151" s="626">
        <v>0</v>
      </c>
      <c r="M151" s="626" t="s">
        <v>2143</v>
      </c>
      <c r="N151" s="626" t="s">
        <v>2467</v>
      </c>
      <c r="O151" s="626" t="s">
        <v>2471</v>
      </c>
      <c r="P151" s="626" t="s">
        <v>1421</v>
      </c>
      <c r="Q151" s="627">
        <v>45078</v>
      </c>
      <c r="R151" s="627"/>
      <c r="S151" s="627">
        <v>44166</v>
      </c>
      <c r="T151" s="627">
        <v>43152</v>
      </c>
      <c r="U151" s="623" t="s">
        <v>2469</v>
      </c>
      <c r="V151" s="624">
        <v>5179657</v>
      </c>
      <c r="W151" s="625">
        <v>2018</v>
      </c>
      <c r="X151" s="624">
        <v>5717372.1623790003</v>
      </c>
      <c r="Y151" s="624">
        <v>5468352</v>
      </c>
      <c r="AA151" s="624">
        <v>0</v>
      </c>
      <c r="AC151" s="623" t="s">
        <v>1804</v>
      </c>
      <c r="AH151" s="623" t="s">
        <v>2472</v>
      </c>
      <c r="AI151" s="626" t="s">
        <v>2382</v>
      </c>
      <c r="AN151" s="626" t="s">
        <v>2078</v>
      </c>
      <c r="AO151" s="626" t="s">
        <v>2078</v>
      </c>
    </row>
    <row r="152" spans="1:41" hidden="1">
      <c r="A152">
        <v>0</v>
      </c>
      <c r="B152" s="626">
        <v>200477</v>
      </c>
      <c r="C152" s="626">
        <v>51254</v>
      </c>
      <c r="D152" s="626">
        <v>71965</v>
      </c>
      <c r="F152" s="626" t="e">
        <f>VLOOKUP($K152,PSO!$A:$A,1,0)</f>
        <v>#N/A</v>
      </c>
      <c r="G152" s="626" t="e">
        <f>VLOOKUP($K152,SWEPCO!$A:$A,1,0)</f>
        <v>#N/A</v>
      </c>
      <c r="H152" s="626" t="e">
        <f>VLOOKUP($K152,#REF!,1,0)</f>
        <v>#REF!</v>
      </c>
      <c r="I152" s="626" t="str">
        <f t="shared" si="2"/>
        <v>Yes</v>
      </c>
      <c r="J152" s="626">
        <v>0</v>
      </c>
      <c r="K152" s="626">
        <f>Table1[[#This Row],[CPP]]</f>
        <v>0</v>
      </c>
      <c r="L152" s="626">
        <v>0</v>
      </c>
      <c r="M152" s="626" t="s">
        <v>2143</v>
      </c>
      <c r="N152" s="626" t="s">
        <v>2467</v>
      </c>
      <c r="O152" s="626" t="s">
        <v>2473</v>
      </c>
      <c r="P152" s="626" t="s">
        <v>1421</v>
      </c>
      <c r="Q152" s="627">
        <v>45078</v>
      </c>
      <c r="R152" s="627"/>
      <c r="S152" s="627">
        <v>44166</v>
      </c>
      <c r="T152" s="627">
        <v>43152</v>
      </c>
      <c r="U152" s="623" t="s">
        <v>2469</v>
      </c>
      <c r="V152" s="624">
        <v>5179657</v>
      </c>
      <c r="W152" s="625">
        <v>2018</v>
      </c>
      <c r="X152" s="624">
        <v>5717372.1623790003</v>
      </c>
      <c r="Y152" s="624">
        <v>5468352</v>
      </c>
      <c r="AA152" s="624">
        <v>0</v>
      </c>
      <c r="AC152" s="623" t="s">
        <v>1804</v>
      </c>
      <c r="AH152" s="623" t="s">
        <v>2474</v>
      </c>
      <c r="AI152" s="626" t="s">
        <v>2382</v>
      </c>
      <c r="AN152" s="626" t="s">
        <v>2078</v>
      </c>
      <c r="AO152" s="626" t="s">
        <v>2078</v>
      </c>
    </row>
    <row r="153" spans="1:41" hidden="1">
      <c r="A153">
        <v>0</v>
      </c>
      <c r="B153" s="626">
        <v>200477</v>
      </c>
      <c r="C153" s="626">
        <v>51254</v>
      </c>
      <c r="D153" s="626">
        <v>71966</v>
      </c>
      <c r="F153" s="626" t="e">
        <f>VLOOKUP($K153,PSO!$A:$A,1,0)</f>
        <v>#N/A</v>
      </c>
      <c r="G153" s="626" t="e">
        <f>VLOOKUP($K153,SWEPCO!$A:$A,1,0)</f>
        <v>#N/A</v>
      </c>
      <c r="H153" s="626" t="e">
        <f>VLOOKUP($K153,#REF!,1,0)</f>
        <v>#REF!</v>
      </c>
      <c r="I153" s="626" t="str">
        <f t="shared" si="2"/>
        <v>Yes</v>
      </c>
      <c r="J153" s="626">
        <v>0</v>
      </c>
      <c r="K153" s="626">
        <f>Table1[[#This Row],[CPP]]</f>
        <v>0</v>
      </c>
      <c r="L153" s="626">
        <v>0</v>
      </c>
      <c r="M153" s="626" t="s">
        <v>2143</v>
      </c>
      <c r="N153" s="626" t="s">
        <v>2467</v>
      </c>
      <c r="O153" s="626" t="s">
        <v>2475</v>
      </c>
      <c r="P153" s="626" t="s">
        <v>1421</v>
      </c>
      <c r="Q153" s="627">
        <v>45078</v>
      </c>
      <c r="R153" s="627"/>
      <c r="S153" s="627">
        <v>44166</v>
      </c>
      <c r="T153" s="627">
        <v>43152</v>
      </c>
      <c r="U153" s="623" t="s">
        <v>2469</v>
      </c>
      <c r="V153" s="624">
        <v>11271233</v>
      </c>
      <c r="W153" s="625">
        <v>2018</v>
      </c>
      <c r="X153" s="624">
        <v>12441332.271593001</v>
      </c>
      <c r="Y153" s="624">
        <v>15279402</v>
      </c>
      <c r="AA153" s="624">
        <v>0</v>
      </c>
      <c r="AC153" s="623" t="s">
        <v>1804</v>
      </c>
      <c r="AH153" s="623" t="s">
        <v>2476</v>
      </c>
      <c r="AI153" s="626">
        <v>115</v>
      </c>
      <c r="AJ153" s="626">
        <v>2.6</v>
      </c>
      <c r="AN153" s="626" t="s">
        <v>2078</v>
      </c>
      <c r="AO153" s="626" t="s">
        <v>2078</v>
      </c>
    </row>
    <row r="154" spans="1:41" hidden="1">
      <c r="A154">
        <v>0</v>
      </c>
      <c r="B154" s="626">
        <v>200477</v>
      </c>
      <c r="C154" s="626">
        <v>51254</v>
      </c>
      <c r="D154" s="626">
        <v>71967</v>
      </c>
      <c r="F154" s="626" t="e">
        <f>VLOOKUP($K154,PSO!$A:$A,1,0)</f>
        <v>#N/A</v>
      </c>
      <c r="G154" s="626" t="e">
        <f>VLOOKUP($K154,SWEPCO!$A:$A,1,0)</f>
        <v>#N/A</v>
      </c>
      <c r="H154" s="626" t="e">
        <f>VLOOKUP($K154,#REF!,1,0)</f>
        <v>#REF!</v>
      </c>
      <c r="I154" s="626" t="str">
        <f t="shared" si="2"/>
        <v>Yes</v>
      </c>
      <c r="J154" s="626">
        <v>0</v>
      </c>
      <c r="K154" s="626">
        <f>Table1[[#This Row],[CPP]]</f>
        <v>0</v>
      </c>
      <c r="L154" s="626">
        <v>0</v>
      </c>
      <c r="M154" s="626" t="s">
        <v>2143</v>
      </c>
      <c r="N154" s="626" t="s">
        <v>2467</v>
      </c>
      <c r="O154" s="626" t="s">
        <v>2477</v>
      </c>
      <c r="P154" s="626" t="s">
        <v>1421</v>
      </c>
      <c r="Q154" s="627">
        <v>45078</v>
      </c>
      <c r="R154" s="627"/>
      <c r="S154" s="627">
        <v>44166</v>
      </c>
      <c r="T154" s="627">
        <v>43152</v>
      </c>
      <c r="U154" s="623" t="s">
        <v>2469</v>
      </c>
      <c r="V154" s="624">
        <v>1273506</v>
      </c>
      <c r="W154" s="625">
        <v>2018</v>
      </c>
      <c r="X154" s="624">
        <v>1405712.3382919999</v>
      </c>
      <c r="Y154" s="624">
        <v>1605462</v>
      </c>
      <c r="AA154" s="624">
        <v>0</v>
      </c>
      <c r="AC154" s="623" t="s">
        <v>1804</v>
      </c>
      <c r="AH154" s="623" t="s">
        <v>2478</v>
      </c>
      <c r="AI154" s="626">
        <v>115</v>
      </c>
      <c r="AJ154" s="626">
        <v>1</v>
      </c>
      <c r="AN154" s="626" t="s">
        <v>2078</v>
      </c>
      <c r="AO154" s="626" t="s">
        <v>2078</v>
      </c>
    </row>
    <row r="155" spans="1:41" hidden="1">
      <c r="A155">
        <v>0</v>
      </c>
      <c r="B155" s="626">
        <v>200477</v>
      </c>
      <c r="C155" s="626">
        <v>51254</v>
      </c>
      <c r="D155" s="626">
        <v>71968</v>
      </c>
      <c r="F155" s="626" t="e">
        <f>VLOOKUP($K155,PSO!$A:$A,1,0)</f>
        <v>#N/A</v>
      </c>
      <c r="G155" s="626" t="e">
        <f>VLOOKUP($K155,SWEPCO!$A:$A,1,0)</f>
        <v>#N/A</v>
      </c>
      <c r="H155" s="626" t="e">
        <f>VLOOKUP($K155,#REF!,1,0)</f>
        <v>#REF!</v>
      </c>
      <c r="I155" s="626" t="str">
        <f t="shared" si="2"/>
        <v>Yes</v>
      </c>
      <c r="J155" s="626">
        <v>0</v>
      </c>
      <c r="K155" s="626">
        <f>Table1[[#This Row],[CPP]]</f>
        <v>0</v>
      </c>
      <c r="L155" s="626">
        <v>0</v>
      </c>
      <c r="M155" s="626" t="s">
        <v>2143</v>
      </c>
      <c r="N155" s="626" t="s">
        <v>2467</v>
      </c>
      <c r="O155" s="626" t="s">
        <v>2479</v>
      </c>
      <c r="P155" s="626" t="s">
        <v>1421</v>
      </c>
      <c r="Q155" s="627">
        <v>45078</v>
      </c>
      <c r="R155" s="627"/>
      <c r="S155" s="627">
        <v>44166</v>
      </c>
      <c r="T155" s="627">
        <v>43152</v>
      </c>
      <c r="U155" s="623" t="s">
        <v>2469</v>
      </c>
      <c r="V155" s="624">
        <v>3703266</v>
      </c>
      <c r="W155" s="625">
        <v>2018</v>
      </c>
      <c r="X155" s="624">
        <v>4087712.7458990002</v>
      </c>
      <c r="Y155" s="624">
        <v>5656017</v>
      </c>
      <c r="AA155" s="624">
        <v>0</v>
      </c>
      <c r="AC155" s="623" t="s">
        <v>1804</v>
      </c>
      <c r="AH155" s="623" t="s">
        <v>2480</v>
      </c>
      <c r="AI155" s="626">
        <v>115</v>
      </c>
      <c r="AN155" s="626" t="s">
        <v>2078</v>
      </c>
      <c r="AO155" s="626" t="s">
        <v>2078</v>
      </c>
    </row>
    <row r="156" spans="1:41" hidden="1">
      <c r="A156">
        <v>0</v>
      </c>
      <c r="B156" s="626">
        <v>200482</v>
      </c>
      <c r="C156" s="626">
        <v>51280</v>
      </c>
      <c r="D156" s="626">
        <v>72011</v>
      </c>
      <c r="F156" s="626" t="e">
        <f>VLOOKUP($K156,PSO!$A:$A,1,0)</f>
        <v>#N/A</v>
      </c>
      <c r="G156" s="626" t="e">
        <f>VLOOKUP($K156,SWEPCO!$A:$A,1,0)</f>
        <v>#N/A</v>
      </c>
      <c r="H156" s="626" t="e">
        <f>VLOOKUP($K156,#REF!,1,0)</f>
        <v>#REF!</v>
      </c>
      <c r="I156" s="626" t="str">
        <f t="shared" si="2"/>
        <v>Yes</v>
      </c>
      <c r="J156" s="626">
        <v>0</v>
      </c>
      <c r="K156" s="626">
        <f>Table1[[#This Row],[CPP]]</f>
        <v>0</v>
      </c>
      <c r="L156" s="626">
        <v>0</v>
      </c>
      <c r="M156" s="626" t="s">
        <v>2072</v>
      </c>
      <c r="N156" s="626" t="s">
        <v>2481</v>
      </c>
      <c r="O156" s="626" t="s">
        <v>2482</v>
      </c>
      <c r="P156" s="626" t="s">
        <v>1421</v>
      </c>
      <c r="Q156" s="627">
        <v>44743</v>
      </c>
      <c r="R156" s="627"/>
      <c r="S156" s="627">
        <v>43617</v>
      </c>
      <c r="T156" s="627">
        <v>43158</v>
      </c>
      <c r="U156" s="623" t="s">
        <v>2483</v>
      </c>
      <c r="V156" s="624">
        <v>500000</v>
      </c>
      <c r="W156" s="625">
        <v>2018</v>
      </c>
      <c r="X156" s="624">
        <v>551906.44499999995</v>
      </c>
      <c r="Y156" s="624">
        <v>813590</v>
      </c>
      <c r="AA156" s="624">
        <v>0</v>
      </c>
      <c r="AC156" s="623" t="s">
        <v>1804</v>
      </c>
      <c r="AD156" s="623">
        <v>520881</v>
      </c>
      <c r="AE156" s="623" t="s">
        <v>2129</v>
      </c>
      <c r="AH156" s="623" t="s">
        <v>2484</v>
      </c>
      <c r="AI156" s="626">
        <v>69</v>
      </c>
    </row>
    <row r="157" spans="1:41" hidden="1">
      <c r="A157">
        <v>0</v>
      </c>
      <c r="B157" s="626">
        <v>200482</v>
      </c>
      <c r="C157" s="626">
        <v>51281</v>
      </c>
      <c r="D157" s="626">
        <v>72012</v>
      </c>
      <c r="F157" s="626" t="e">
        <f>VLOOKUP($K157,PSO!$A:$A,1,0)</f>
        <v>#N/A</v>
      </c>
      <c r="G157" s="626" t="e">
        <f>VLOOKUP($K157,SWEPCO!$A:$A,1,0)</f>
        <v>#N/A</v>
      </c>
      <c r="H157" s="626" t="e">
        <f>VLOOKUP($K157,#REF!,1,0)</f>
        <v>#REF!</v>
      </c>
      <c r="I157" s="626" t="str">
        <f t="shared" si="2"/>
        <v>Yes</v>
      </c>
      <c r="J157" s="626">
        <v>0</v>
      </c>
      <c r="K157" s="626">
        <f>Table1[[#This Row],[CPP]]</f>
        <v>0</v>
      </c>
      <c r="L157" s="626">
        <v>0</v>
      </c>
      <c r="M157" s="626" t="s">
        <v>2072</v>
      </c>
      <c r="N157" s="626" t="s">
        <v>2485</v>
      </c>
      <c r="O157" s="626" t="s">
        <v>2486</v>
      </c>
      <c r="P157" s="626" t="s">
        <v>1421</v>
      </c>
      <c r="Q157" s="627">
        <v>45139</v>
      </c>
      <c r="R157" s="627"/>
      <c r="S157" s="627">
        <v>43252</v>
      </c>
      <c r="T157" s="627">
        <v>43158</v>
      </c>
      <c r="U157" s="623" t="s">
        <v>2483</v>
      </c>
      <c r="V157" s="624">
        <v>1000000</v>
      </c>
      <c r="W157" s="625">
        <v>2018</v>
      </c>
      <c r="X157" s="624">
        <v>1103812.8899999999</v>
      </c>
      <c r="Y157" s="624">
        <v>1000000</v>
      </c>
      <c r="AA157" s="624">
        <v>0</v>
      </c>
      <c r="AC157" s="623" t="s">
        <v>1804</v>
      </c>
      <c r="AD157" s="623">
        <v>520851</v>
      </c>
      <c r="AE157" s="623" t="s">
        <v>2487</v>
      </c>
      <c r="AH157" s="623" t="s">
        <v>2488</v>
      </c>
      <c r="AI157" s="626">
        <v>69</v>
      </c>
    </row>
    <row r="158" spans="1:41" hidden="1">
      <c r="A158">
        <v>0</v>
      </c>
      <c r="B158" s="626">
        <v>210483</v>
      </c>
      <c r="C158" s="626">
        <v>51282</v>
      </c>
      <c r="D158" s="626">
        <v>72013</v>
      </c>
      <c r="F158" s="626" t="e">
        <f>VLOOKUP($K158,PSO!$A:$A,1,0)</f>
        <v>#N/A</v>
      </c>
      <c r="G158" s="626" t="e">
        <f>VLOOKUP($K158,SWEPCO!$A:$A,1,0)</f>
        <v>#N/A</v>
      </c>
      <c r="H158" s="626" t="e">
        <f>VLOOKUP($K158,#REF!,1,0)</f>
        <v>#REF!</v>
      </c>
      <c r="I158" s="626" t="str">
        <f t="shared" si="2"/>
        <v>Yes</v>
      </c>
      <c r="J158" s="626">
        <v>0</v>
      </c>
      <c r="K158" s="626">
        <f>Table1[[#This Row],[CPP]]</f>
        <v>0</v>
      </c>
      <c r="L158" s="626">
        <v>0</v>
      </c>
      <c r="M158" s="626" t="s">
        <v>2072</v>
      </c>
      <c r="N158" s="626" t="s">
        <v>2489</v>
      </c>
      <c r="O158" s="626" t="s">
        <v>2490</v>
      </c>
      <c r="P158" s="626" t="s">
        <v>1421</v>
      </c>
      <c r="Q158" s="627">
        <v>43266</v>
      </c>
      <c r="R158" s="627"/>
      <c r="S158" s="627">
        <v>43252</v>
      </c>
      <c r="T158" s="627">
        <v>43216</v>
      </c>
      <c r="U158" s="623" t="s">
        <v>2483</v>
      </c>
      <c r="V158" s="624">
        <v>2000000</v>
      </c>
      <c r="W158" s="625">
        <v>2018</v>
      </c>
      <c r="X158" s="624">
        <v>2000000</v>
      </c>
      <c r="Y158" s="624">
        <v>2000000</v>
      </c>
      <c r="AA158" s="624">
        <v>0</v>
      </c>
      <c r="AC158" s="623" t="s">
        <v>768</v>
      </c>
      <c r="AH158" s="623" t="s">
        <v>2491</v>
      </c>
      <c r="AI158" s="626">
        <v>138</v>
      </c>
      <c r="AN158" s="626" t="s">
        <v>2078</v>
      </c>
      <c r="AO158" s="626" t="s">
        <v>2078</v>
      </c>
    </row>
    <row r="159" spans="1:41" hidden="1">
      <c r="A159">
        <v>0</v>
      </c>
      <c r="B159" s="626">
        <v>210483</v>
      </c>
      <c r="C159" s="626">
        <v>51282</v>
      </c>
      <c r="D159" s="626">
        <v>72014</v>
      </c>
      <c r="F159" s="626" t="e">
        <f>VLOOKUP($K159,PSO!$A:$A,1,0)</f>
        <v>#N/A</v>
      </c>
      <c r="G159" s="626" t="e">
        <f>VLOOKUP($K159,SWEPCO!$A:$A,1,0)</f>
        <v>#N/A</v>
      </c>
      <c r="H159" s="626" t="e">
        <f>VLOOKUP($K159,#REF!,1,0)</f>
        <v>#REF!</v>
      </c>
      <c r="I159" s="626" t="str">
        <f t="shared" si="2"/>
        <v>Yes</v>
      </c>
      <c r="J159" s="626">
        <v>0</v>
      </c>
      <c r="K159" s="626">
        <f>Table1[[#This Row],[CPP]]</f>
        <v>0</v>
      </c>
      <c r="L159" s="626">
        <v>0</v>
      </c>
      <c r="M159" s="626" t="s">
        <v>2072</v>
      </c>
      <c r="N159" s="626" t="s">
        <v>2489</v>
      </c>
      <c r="O159" s="626" t="s">
        <v>2492</v>
      </c>
      <c r="P159" s="626" t="s">
        <v>1421</v>
      </c>
      <c r="Q159" s="627">
        <v>43647</v>
      </c>
      <c r="R159" s="627"/>
      <c r="S159" s="627">
        <v>43252</v>
      </c>
      <c r="T159" s="627">
        <v>43216</v>
      </c>
      <c r="U159" s="623" t="s">
        <v>2483</v>
      </c>
      <c r="V159" s="624">
        <v>4700000</v>
      </c>
      <c r="W159" s="625">
        <v>2018</v>
      </c>
      <c r="X159" s="624">
        <v>4817500</v>
      </c>
      <c r="Y159" s="624">
        <v>4700000</v>
      </c>
      <c r="AA159" s="624">
        <v>0</v>
      </c>
      <c r="AC159" s="623" t="s">
        <v>1804</v>
      </c>
      <c r="AD159" s="623">
        <v>520964</v>
      </c>
      <c r="AE159" s="623" t="s">
        <v>2493</v>
      </c>
      <c r="AH159" s="623" t="s">
        <v>2494</v>
      </c>
      <c r="AI159" s="626">
        <v>138</v>
      </c>
      <c r="AJ159" s="626">
        <v>9.4</v>
      </c>
      <c r="AN159" s="626" t="s">
        <v>2078</v>
      </c>
      <c r="AO159" s="626" t="s">
        <v>2078</v>
      </c>
    </row>
    <row r="160" spans="1:41" hidden="1">
      <c r="A160">
        <v>0</v>
      </c>
      <c r="B160" s="626">
        <v>210483</v>
      </c>
      <c r="C160" s="626">
        <v>51282</v>
      </c>
      <c r="D160" s="626">
        <v>72015</v>
      </c>
      <c r="F160" s="626" t="e">
        <f>VLOOKUP($K160,PSO!$A:$A,1,0)</f>
        <v>#N/A</v>
      </c>
      <c r="G160" s="626" t="e">
        <f>VLOOKUP($K160,SWEPCO!$A:$A,1,0)</f>
        <v>#N/A</v>
      </c>
      <c r="H160" s="626" t="e">
        <f>VLOOKUP($K160,#REF!,1,0)</f>
        <v>#REF!</v>
      </c>
      <c r="I160" s="626" t="str">
        <f t="shared" si="2"/>
        <v>Yes</v>
      </c>
      <c r="J160" s="626">
        <v>0</v>
      </c>
      <c r="K160" s="626">
        <f>Table1[[#This Row],[CPP]]</f>
        <v>0</v>
      </c>
      <c r="L160" s="626">
        <v>0</v>
      </c>
      <c r="M160" s="626" t="s">
        <v>2072</v>
      </c>
      <c r="N160" s="626" t="s">
        <v>2489</v>
      </c>
      <c r="O160" s="626" t="s">
        <v>2495</v>
      </c>
      <c r="P160" s="626" t="s">
        <v>1421</v>
      </c>
      <c r="Q160" s="627">
        <v>44804</v>
      </c>
      <c r="R160" s="627"/>
      <c r="S160" s="627">
        <v>43617</v>
      </c>
      <c r="T160" s="627">
        <v>43216</v>
      </c>
      <c r="U160" s="623" t="s">
        <v>2483</v>
      </c>
      <c r="V160" s="624">
        <v>7950000</v>
      </c>
      <c r="W160" s="625">
        <v>2018</v>
      </c>
      <c r="X160" s="624">
        <v>8775312.4755000006</v>
      </c>
      <c r="Y160" s="624">
        <v>12428000</v>
      </c>
      <c r="AA160" s="624">
        <v>0</v>
      </c>
      <c r="AC160" s="623" t="s">
        <v>1804</v>
      </c>
      <c r="AD160" s="623">
        <v>520964</v>
      </c>
      <c r="AE160" s="623" t="s">
        <v>2493</v>
      </c>
      <c r="AF160" s="623">
        <v>521090</v>
      </c>
      <c r="AG160" s="623" t="s">
        <v>2496</v>
      </c>
      <c r="AH160" s="623" t="s">
        <v>2497</v>
      </c>
      <c r="AI160" s="626">
        <v>138</v>
      </c>
      <c r="AK160" s="626">
        <v>7.9</v>
      </c>
      <c r="AL160" s="626">
        <v>7.9</v>
      </c>
      <c r="AN160" s="626" t="s">
        <v>2078</v>
      </c>
      <c r="AO160" s="626" t="s">
        <v>2078</v>
      </c>
    </row>
    <row r="161" spans="1:41" hidden="1">
      <c r="A161">
        <v>0</v>
      </c>
      <c r="B161" s="626">
        <v>210669</v>
      </c>
      <c r="C161" s="626">
        <v>51282</v>
      </c>
      <c r="D161" s="626">
        <v>72016</v>
      </c>
      <c r="F161" s="626" t="e">
        <f>VLOOKUP($K161,PSO!$A:$A,1,0)</f>
        <v>#N/A</v>
      </c>
      <c r="G161" s="626" t="e">
        <f>VLOOKUP($K161,SWEPCO!$A:$A,1,0)</f>
        <v>#N/A</v>
      </c>
      <c r="H161" s="626" t="e">
        <f>VLOOKUP($K161,#REF!,1,0)</f>
        <v>#REF!</v>
      </c>
      <c r="I161" s="626" t="str">
        <f t="shared" si="2"/>
        <v>Yes</v>
      </c>
      <c r="J161" s="626">
        <v>0</v>
      </c>
      <c r="K161" s="626">
        <f>Table1[[#This Row],[CPP]]</f>
        <v>0</v>
      </c>
      <c r="L161" s="626">
        <v>0</v>
      </c>
      <c r="M161" s="626" t="s">
        <v>2072</v>
      </c>
      <c r="N161" s="626" t="s">
        <v>2489</v>
      </c>
      <c r="O161" s="626" t="s">
        <v>2498</v>
      </c>
      <c r="P161" s="626" t="s">
        <v>1421</v>
      </c>
      <c r="Q161" s="627">
        <v>44409</v>
      </c>
      <c r="R161" s="627"/>
      <c r="S161" s="627">
        <v>43617</v>
      </c>
      <c r="T161" s="627">
        <v>44679</v>
      </c>
      <c r="U161" s="623" t="s">
        <v>2483</v>
      </c>
      <c r="V161" s="624">
        <v>8600000</v>
      </c>
      <c r="W161" s="625">
        <v>2018</v>
      </c>
      <c r="X161" s="624">
        <v>9261259.3320000004</v>
      </c>
      <c r="Y161" s="624">
        <v>8600000</v>
      </c>
      <c r="AA161" s="624">
        <v>0</v>
      </c>
      <c r="AC161" s="623" t="s">
        <v>1804</v>
      </c>
      <c r="AD161" s="623">
        <v>521016</v>
      </c>
      <c r="AE161" s="623" t="s">
        <v>2130</v>
      </c>
      <c r="AF161" s="623">
        <v>521090</v>
      </c>
      <c r="AG161" s="623" t="s">
        <v>2496</v>
      </c>
      <c r="AH161" s="623" t="s">
        <v>2499</v>
      </c>
      <c r="AI161" s="626">
        <v>138</v>
      </c>
      <c r="AK161" s="626">
        <v>13.5</v>
      </c>
      <c r="AL161" s="626">
        <v>13.5</v>
      </c>
      <c r="AN161" s="626" t="s">
        <v>2078</v>
      </c>
      <c r="AO161" s="626" t="s">
        <v>2078</v>
      </c>
    </row>
    <row r="162" spans="1:41" hidden="1">
      <c r="A162">
        <v>0</v>
      </c>
      <c r="B162" s="626">
        <v>210483</v>
      </c>
      <c r="C162" s="626">
        <v>51282</v>
      </c>
      <c r="D162" s="626">
        <v>72018</v>
      </c>
      <c r="F162" s="626" t="e">
        <f>VLOOKUP($K162,PSO!$A:$A,1,0)</f>
        <v>#N/A</v>
      </c>
      <c r="G162" s="626" t="e">
        <f>VLOOKUP($K162,SWEPCO!$A:$A,1,0)</f>
        <v>#N/A</v>
      </c>
      <c r="H162" s="626" t="e">
        <f>VLOOKUP($K162,#REF!,1,0)</f>
        <v>#REF!</v>
      </c>
      <c r="I162" s="626" t="str">
        <f t="shared" si="2"/>
        <v>Yes</v>
      </c>
      <c r="J162" s="626">
        <v>0</v>
      </c>
      <c r="K162" s="626">
        <f>Table1[[#This Row],[CPP]]</f>
        <v>0</v>
      </c>
      <c r="L162" s="626">
        <v>0</v>
      </c>
      <c r="M162" s="626" t="s">
        <v>2072</v>
      </c>
      <c r="N162" s="626" t="s">
        <v>2489</v>
      </c>
      <c r="O162" s="626" t="s">
        <v>2500</v>
      </c>
      <c r="P162" s="626" t="s">
        <v>1421</v>
      </c>
      <c r="Q162" s="627">
        <v>46171</v>
      </c>
      <c r="R162" s="627"/>
      <c r="S162" s="627">
        <v>43617</v>
      </c>
      <c r="T162" s="627">
        <v>43216</v>
      </c>
      <c r="U162" s="623" t="s">
        <v>2483</v>
      </c>
      <c r="V162" s="624">
        <v>8400000</v>
      </c>
      <c r="W162" s="625">
        <v>2018</v>
      </c>
      <c r="X162" s="624">
        <v>9272028.2760000005</v>
      </c>
      <c r="Y162" s="624">
        <v>8400000</v>
      </c>
      <c r="AA162" s="624">
        <v>0</v>
      </c>
      <c r="AC162" s="623" t="s">
        <v>1804</v>
      </c>
      <c r="AD162" s="623">
        <v>520839</v>
      </c>
      <c r="AE162" s="623" t="s">
        <v>2501</v>
      </c>
      <c r="AF162" s="623">
        <v>521090</v>
      </c>
      <c r="AG162" s="623" t="s">
        <v>2496</v>
      </c>
      <c r="AH162" s="623" t="s">
        <v>2502</v>
      </c>
      <c r="AI162" s="626">
        <v>138</v>
      </c>
      <c r="AK162" s="626">
        <v>16.8</v>
      </c>
      <c r="AL162" s="626">
        <v>16.8</v>
      </c>
      <c r="AN162" s="626" t="s">
        <v>2078</v>
      </c>
      <c r="AO162" s="626" t="s">
        <v>2078</v>
      </c>
    </row>
    <row r="163" spans="1:41" hidden="1">
      <c r="A163">
        <v>0</v>
      </c>
      <c r="B163" s="626">
        <v>210483</v>
      </c>
      <c r="C163" s="626">
        <v>51282</v>
      </c>
      <c r="D163" s="626">
        <v>72019</v>
      </c>
      <c r="F163" s="626" t="e">
        <f>VLOOKUP($K163,PSO!$A:$A,1,0)</f>
        <v>#N/A</v>
      </c>
      <c r="G163" s="626" t="e">
        <f>VLOOKUP($K163,SWEPCO!$A:$A,1,0)</f>
        <v>#N/A</v>
      </c>
      <c r="H163" s="626" t="e">
        <f>VLOOKUP($K163,#REF!,1,0)</f>
        <v>#REF!</v>
      </c>
      <c r="I163" s="626" t="str">
        <f t="shared" si="2"/>
        <v>Yes</v>
      </c>
      <c r="J163" s="626">
        <v>0</v>
      </c>
      <c r="K163" s="626">
        <f>Table1[[#This Row],[CPP]]</f>
        <v>0</v>
      </c>
      <c r="L163" s="626">
        <v>0</v>
      </c>
      <c r="M163" s="626" t="s">
        <v>2072</v>
      </c>
      <c r="N163" s="626" t="s">
        <v>2489</v>
      </c>
      <c r="O163" s="626" t="s">
        <v>2503</v>
      </c>
      <c r="P163" s="626" t="s">
        <v>1421</v>
      </c>
      <c r="Q163" s="627">
        <v>44805</v>
      </c>
      <c r="R163" s="627"/>
      <c r="S163" s="627">
        <v>43983</v>
      </c>
      <c r="T163" s="627">
        <v>43216</v>
      </c>
      <c r="U163" s="623" t="s">
        <v>2483</v>
      </c>
      <c r="V163" s="624">
        <v>1250000</v>
      </c>
      <c r="W163" s="625">
        <v>2018</v>
      </c>
      <c r="X163" s="624">
        <v>1379766.1125</v>
      </c>
      <c r="Y163" s="624">
        <v>1250000</v>
      </c>
      <c r="AA163" s="624">
        <v>0</v>
      </c>
      <c r="AC163" s="623" t="s">
        <v>1804</v>
      </c>
      <c r="AD163" s="623">
        <v>520839</v>
      </c>
      <c r="AE163" s="623" t="s">
        <v>2501</v>
      </c>
      <c r="AF163" s="623">
        <v>520865</v>
      </c>
      <c r="AG163" s="623" t="s">
        <v>2504</v>
      </c>
      <c r="AH163" s="623" t="s">
        <v>2505</v>
      </c>
      <c r="AI163" s="626">
        <v>138</v>
      </c>
      <c r="AL163" s="626">
        <v>9</v>
      </c>
      <c r="AN163" s="626" t="s">
        <v>2078</v>
      </c>
      <c r="AO163" s="626" t="s">
        <v>2078</v>
      </c>
    </row>
    <row r="164" spans="1:41" hidden="1">
      <c r="A164">
        <v>0</v>
      </c>
      <c r="B164" s="626">
        <v>210483</v>
      </c>
      <c r="C164" s="626">
        <v>51282</v>
      </c>
      <c r="D164" s="626">
        <v>72020</v>
      </c>
      <c r="F164" s="626" t="e">
        <f>VLOOKUP($K164,PSO!$A:$A,1,0)</f>
        <v>#N/A</v>
      </c>
      <c r="G164" s="626" t="e">
        <f>VLOOKUP($K164,SWEPCO!$A:$A,1,0)</f>
        <v>#N/A</v>
      </c>
      <c r="H164" s="626" t="e">
        <f>VLOOKUP($K164,#REF!,1,0)</f>
        <v>#REF!</v>
      </c>
      <c r="I164" s="626" t="str">
        <f t="shared" si="2"/>
        <v>Yes</v>
      </c>
      <c r="J164" s="626">
        <v>0</v>
      </c>
      <c r="K164" s="626">
        <f>Table1[[#This Row],[CPP]]</f>
        <v>0</v>
      </c>
      <c r="L164" s="626">
        <v>0</v>
      </c>
      <c r="M164" s="626" t="s">
        <v>2072</v>
      </c>
      <c r="N164" s="626" t="s">
        <v>2489</v>
      </c>
      <c r="O164" s="626" t="s">
        <v>2506</v>
      </c>
      <c r="P164" s="626" t="s">
        <v>1421</v>
      </c>
      <c r="Q164" s="627">
        <v>45261</v>
      </c>
      <c r="R164" s="627"/>
      <c r="S164" s="627">
        <v>43983</v>
      </c>
      <c r="T164" s="627">
        <v>43216</v>
      </c>
      <c r="U164" s="623" t="s">
        <v>2483</v>
      </c>
      <c r="V164" s="624">
        <v>4550000</v>
      </c>
      <c r="W164" s="625">
        <v>2018</v>
      </c>
      <c r="X164" s="624">
        <v>5022348.6495000003</v>
      </c>
      <c r="Y164" s="624">
        <v>4550000</v>
      </c>
      <c r="AA164" s="624">
        <v>0</v>
      </c>
      <c r="AC164" s="623" t="s">
        <v>1804</v>
      </c>
      <c r="AD164" s="623">
        <v>520839</v>
      </c>
      <c r="AE164" s="623" t="s">
        <v>2501</v>
      </c>
      <c r="AF164" s="623">
        <v>520502</v>
      </c>
      <c r="AH164" s="623" t="s">
        <v>2507</v>
      </c>
      <c r="AI164" s="626">
        <v>138</v>
      </c>
      <c r="AK164" s="626">
        <v>9.1</v>
      </c>
      <c r="AL164" s="626">
        <v>9.1</v>
      </c>
      <c r="AN164" s="626" t="s">
        <v>2078</v>
      </c>
      <c r="AO164" s="626" t="s">
        <v>2078</v>
      </c>
    </row>
    <row r="165" spans="1:41" hidden="1">
      <c r="A165">
        <v>0</v>
      </c>
      <c r="B165" s="626">
        <v>210483</v>
      </c>
      <c r="C165" s="626">
        <v>51282</v>
      </c>
      <c r="D165" s="626">
        <v>72021</v>
      </c>
      <c r="F165" s="626" t="e">
        <f>VLOOKUP($K165,PSO!$A:$A,1,0)</f>
        <v>#N/A</v>
      </c>
      <c r="G165" s="626" t="e">
        <f>VLOOKUP($K165,SWEPCO!$A:$A,1,0)</f>
        <v>#N/A</v>
      </c>
      <c r="H165" s="626" t="e">
        <f>VLOOKUP($K165,#REF!,1,0)</f>
        <v>#REF!</v>
      </c>
      <c r="I165" s="626" t="str">
        <f t="shared" si="2"/>
        <v>Yes</v>
      </c>
      <c r="J165" s="626">
        <v>0</v>
      </c>
      <c r="K165" s="626">
        <f>Table1[[#This Row],[CPP]]</f>
        <v>0</v>
      </c>
      <c r="L165" s="626">
        <v>0</v>
      </c>
      <c r="M165" s="626" t="s">
        <v>2072</v>
      </c>
      <c r="N165" s="626" t="s">
        <v>2489</v>
      </c>
      <c r="O165" s="626" t="s">
        <v>2508</v>
      </c>
      <c r="P165" s="626" t="s">
        <v>1421</v>
      </c>
      <c r="Q165" s="627">
        <v>44866</v>
      </c>
      <c r="R165" s="627"/>
      <c r="S165" s="627">
        <v>43617</v>
      </c>
      <c r="T165" s="627">
        <v>43216</v>
      </c>
      <c r="U165" s="623" t="s">
        <v>2483</v>
      </c>
      <c r="V165" s="624">
        <v>4000000</v>
      </c>
      <c r="W165" s="625">
        <v>2018</v>
      </c>
      <c r="X165" s="624">
        <v>4415251.5599999996</v>
      </c>
      <c r="Y165" s="624">
        <v>4000000</v>
      </c>
      <c r="AA165" s="624">
        <v>0</v>
      </c>
      <c r="AC165" s="623" t="s">
        <v>1804</v>
      </c>
      <c r="AD165" s="623">
        <v>520839</v>
      </c>
      <c r="AE165" s="623" t="s">
        <v>2501</v>
      </c>
      <c r="AH165" s="623" t="s">
        <v>2509</v>
      </c>
      <c r="AI165" s="626">
        <v>138</v>
      </c>
      <c r="AN165" s="626" t="s">
        <v>2078</v>
      </c>
      <c r="AO165" s="626" t="s">
        <v>2078</v>
      </c>
    </row>
    <row r="166" spans="1:41" hidden="1">
      <c r="A166">
        <v>0</v>
      </c>
      <c r="B166" s="626">
        <v>210483</v>
      </c>
      <c r="C166" s="626">
        <v>51282</v>
      </c>
      <c r="D166" s="626">
        <v>72022</v>
      </c>
      <c r="F166" s="626" t="e">
        <f>VLOOKUP($K166,PSO!$A:$A,1,0)</f>
        <v>#N/A</v>
      </c>
      <c r="G166" s="626" t="e">
        <f>VLOOKUP($K166,SWEPCO!$A:$A,1,0)</f>
        <v>#N/A</v>
      </c>
      <c r="H166" s="626" t="e">
        <f>VLOOKUP($K166,#REF!,1,0)</f>
        <v>#REF!</v>
      </c>
      <c r="I166" s="626" t="str">
        <f t="shared" si="2"/>
        <v>Yes</v>
      </c>
      <c r="J166" s="626">
        <v>0</v>
      </c>
      <c r="K166" s="626">
        <f>Table1[[#This Row],[CPP]]</f>
        <v>0</v>
      </c>
      <c r="L166" s="626">
        <v>0</v>
      </c>
      <c r="M166" s="626" t="s">
        <v>2072</v>
      </c>
      <c r="N166" s="626" t="s">
        <v>2489</v>
      </c>
      <c r="O166" s="626" t="s">
        <v>2510</v>
      </c>
      <c r="P166" s="626" t="s">
        <v>1421</v>
      </c>
      <c r="Q166" s="627">
        <v>45231</v>
      </c>
      <c r="R166" s="627"/>
      <c r="S166" s="627">
        <v>43617</v>
      </c>
      <c r="T166" s="627">
        <v>43216</v>
      </c>
      <c r="U166" s="623" t="s">
        <v>2483</v>
      </c>
      <c r="V166" s="624">
        <v>5650000</v>
      </c>
      <c r="W166" s="625">
        <v>2018</v>
      </c>
      <c r="X166" s="624">
        <v>6236542.8284999998</v>
      </c>
      <c r="Y166" s="624">
        <v>5650000</v>
      </c>
      <c r="AA166" s="624">
        <v>0</v>
      </c>
      <c r="AC166" s="623" t="s">
        <v>1804</v>
      </c>
      <c r="AD166" s="623">
        <v>520502</v>
      </c>
      <c r="AF166" s="623">
        <v>520899</v>
      </c>
      <c r="AG166" s="623" t="s">
        <v>2511</v>
      </c>
      <c r="AH166" s="623" t="s">
        <v>2512</v>
      </c>
      <c r="AI166" s="626">
        <v>138</v>
      </c>
      <c r="AK166" s="626">
        <v>3.3</v>
      </c>
      <c r="AL166" s="626">
        <v>3.3</v>
      </c>
      <c r="AN166" s="626" t="s">
        <v>2078</v>
      </c>
      <c r="AO166" s="626" t="s">
        <v>2078</v>
      </c>
    </row>
    <row r="167" spans="1:41" hidden="1">
      <c r="A167">
        <v>0</v>
      </c>
      <c r="B167" s="626">
        <v>210483</v>
      </c>
      <c r="C167" s="626">
        <v>51282</v>
      </c>
      <c r="D167" s="626">
        <v>72023</v>
      </c>
      <c r="F167" s="626" t="e">
        <f>VLOOKUP($K167,PSO!$A:$A,1,0)</f>
        <v>#N/A</v>
      </c>
      <c r="G167" s="626" t="e">
        <f>VLOOKUP($K167,SWEPCO!$A:$A,1,0)</f>
        <v>#N/A</v>
      </c>
      <c r="H167" s="626" t="e">
        <f>VLOOKUP($K167,#REF!,1,0)</f>
        <v>#REF!</v>
      </c>
      <c r="I167" s="626" t="str">
        <f t="shared" si="2"/>
        <v>Yes</v>
      </c>
      <c r="J167" s="626">
        <v>0</v>
      </c>
      <c r="K167" s="626">
        <f>Table1[[#This Row],[CPP]]</f>
        <v>0</v>
      </c>
      <c r="L167" s="626">
        <v>0</v>
      </c>
      <c r="M167" s="626" t="s">
        <v>2072</v>
      </c>
      <c r="N167" s="626" t="s">
        <v>2489</v>
      </c>
      <c r="O167" s="626" t="s">
        <v>2513</v>
      </c>
      <c r="P167" s="626" t="s">
        <v>1421</v>
      </c>
      <c r="Q167" s="627">
        <v>44713</v>
      </c>
      <c r="R167" s="627"/>
      <c r="S167" s="627">
        <v>43617</v>
      </c>
      <c r="T167" s="627">
        <v>43216</v>
      </c>
      <c r="U167" s="623" t="s">
        <v>2483</v>
      </c>
      <c r="V167" s="624">
        <v>4000000</v>
      </c>
      <c r="W167" s="625">
        <v>2018</v>
      </c>
      <c r="X167" s="624">
        <v>4415251.5599999996</v>
      </c>
      <c r="Y167" s="624">
        <v>3500000</v>
      </c>
      <c r="AA167" s="624">
        <v>0</v>
      </c>
      <c r="AC167" s="623" t="s">
        <v>1804</v>
      </c>
      <c r="AD167" s="623">
        <v>520892</v>
      </c>
      <c r="AE167" s="623" t="s">
        <v>2514</v>
      </c>
      <c r="AF167" s="623">
        <v>520899</v>
      </c>
      <c r="AG167" s="623" t="s">
        <v>2511</v>
      </c>
      <c r="AH167" s="623" t="s">
        <v>2515</v>
      </c>
      <c r="AI167" s="626">
        <v>138</v>
      </c>
      <c r="AN167" s="626" t="s">
        <v>2078</v>
      </c>
      <c r="AO167" s="626" t="s">
        <v>2078</v>
      </c>
    </row>
    <row r="168" spans="1:41" hidden="1">
      <c r="A168">
        <v>0</v>
      </c>
      <c r="B168" s="626">
        <v>210483</v>
      </c>
      <c r="C168" s="626">
        <v>51282</v>
      </c>
      <c r="D168" s="626">
        <v>72024</v>
      </c>
      <c r="F168" s="626" t="e">
        <f>VLOOKUP($K168,PSO!$A:$A,1,0)</f>
        <v>#N/A</v>
      </c>
      <c r="G168" s="626" t="e">
        <f>VLOOKUP($K168,SWEPCO!$A:$A,1,0)</f>
        <v>#N/A</v>
      </c>
      <c r="H168" s="626" t="e">
        <f>VLOOKUP($K168,#REF!,1,0)</f>
        <v>#REF!</v>
      </c>
      <c r="I168" s="626" t="str">
        <f t="shared" si="2"/>
        <v>Yes</v>
      </c>
      <c r="J168" s="626">
        <v>0</v>
      </c>
      <c r="K168" s="626">
        <f>Table1[[#This Row],[CPP]]</f>
        <v>0</v>
      </c>
      <c r="L168" s="626">
        <v>0</v>
      </c>
      <c r="M168" s="626" t="s">
        <v>2072</v>
      </c>
      <c r="N168" s="626" t="s">
        <v>2489</v>
      </c>
      <c r="O168" s="626" t="s">
        <v>2516</v>
      </c>
      <c r="P168" s="626" t="s">
        <v>1421</v>
      </c>
      <c r="Q168" s="627">
        <v>44682</v>
      </c>
      <c r="R168" s="627"/>
      <c r="S168" s="627">
        <v>43617</v>
      </c>
      <c r="T168" s="627">
        <v>43216</v>
      </c>
      <c r="U168" s="623" t="s">
        <v>2483</v>
      </c>
      <c r="V168" s="624">
        <v>4000000</v>
      </c>
      <c r="W168" s="625">
        <v>2018</v>
      </c>
      <c r="X168" s="624">
        <v>4415251.5599999996</v>
      </c>
      <c r="Y168" s="624">
        <v>11750000</v>
      </c>
      <c r="AA168" s="624">
        <v>0</v>
      </c>
      <c r="AC168" s="623" t="s">
        <v>1804</v>
      </c>
      <c r="AD168" s="623">
        <v>520892</v>
      </c>
      <c r="AE168" s="623" t="s">
        <v>2514</v>
      </c>
      <c r="AF168" s="623">
        <v>520412</v>
      </c>
      <c r="AH168" s="623" t="s">
        <v>2517</v>
      </c>
      <c r="AI168" s="626">
        <v>138</v>
      </c>
      <c r="AK168" s="626">
        <v>21.3</v>
      </c>
      <c r="AL168" s="626">
        <v>21.3</v>
      </c>
      <c r="AN168" s="626" t="s">
        <v>2078</v>
      </c>
      <c r="AO168" s="626" t="s">
        <v>2078</v>
      </c>
    </row>
    <row r="169" spans="1:41" hidden="1">
      <c r="A169">
        <v>0</v>
      </c>
      <c r="B169" s="626">
        <v>210483</v>
      </c>
      <c r="C169" s="626">
        <v>51282</v>
      </c>
      <c r="D169" s="626">
        <v>72025</v>
      </c>
      <c r="F169" s="626" t="e">
        <f>VLOOKUP($K169,PSO!$A:$A,1,0)</f>
        <v>#N/A</v>
      </c>
      <c r="G169" s="626" t="e">
        <f>VLOOKUP($K169,SWEPCO!$A:$A,1,0)</f>
        <v>#N/A</v>
      </c>
      <c r="H169" s="626" t="e">
        <f>VLOOKUP($K169,#REF!,1,0)</f>
        <v>#REF!</v>
      </c>
      <c r="I169" s="626" t="str">
        <f t="shared" si="2"/>
        <v>Yes</v>
      </c>
      <c r="J169" s="626">
        <v>0</v>
      </c>
      <c r="K169" s="626">
        <f>Table1[[#This Row],[CPP]]</f>
        <v>0</v>
      </c>
      <c r="L169" s="626">
        <v>0</v>
      </c>
      <c r="M169" s="626" t="s">
        <v>2072</v>
      </c>
      <c r="N169" s="626" t="s">
        <v>2489</v>
      </c>
      <c r="O169" s="626" t="s">
        <v>2518</v>
      </c>
      <c r="P169" s="626" t="s">
        <v>1421</v>
      </c>
      <c r="Q169" s="627">
        <v>44925</v>
      </c>
      <c r="R169" s="627"/>
      <c r="S169" s="627">
        <v>43617</v>
      </c>
      <c r="T169" s="627">
        <v>43216</v>
      </c>
      <c r="U169" s="623" t="s">
        <v>2483</v>
      </c>
      <c r="V169" s="624">
        <v>10650000</v>
      </c>
      <c r="W169" s="625">
        <v>2018</v>
      </c>
      <c r="X169" s="624">
        <v>11755607.2785</v>
      </c>
      <c r="Y169" s="624">
        <v>1172000</v>
      </c>
      <c r="AA169" s="624">
        <v>0</v>
      </c>
      <c r="AC169" s="623" t="s">
        <v>1804</v>
      </c>
      <c r="AD169" s="623">
        <v>520412</v>
      </c>
      <c r="AF169" s="623">
        <v>521005</v>
      </c>
      <c r="AG169" s="623" t="s">
        <v>2392</v>
      </c>
      <c r="AH169" s="623" t="s">
        <v>2519</v>
      </c>
      <c r="AI169" s="626">
        <v>138</v>
      </c>
      <c r="AK169" s="626">
        <v>2.1</v>
      </c>
      <c r="AL169" s="626">
        <v>2.1</v>
      </c>
      <c r="AN169" s="626" t="s">
        <v>2078</v>
      </c>
      <c r="AO169" s="626" t="s">
        <v>2078</v>
      </c>
    </row>
    <row r="170" spans="1:41" hidden="1">
      <c r="A170">
        <v>0</v>
      </c>
      <c r="B170" s="626">
        <v>210483</v>
      </c>
      <c r="C170" s="626">
        <v>51282</v>
      </c>
      <c r="D170" s="626">
        <v>72026</v>
      </c>
      <c r="F170" s="626" t="e">
        <f>VLOOKUP($K170,PSO!$A:$A,1,0)</f>
        <v>#N/A</v>
      </c>
      <c r="G170" s="626" t="e">
        <f>VLOOKUP($K170,SWEPCO!$A:$A,1,0)</f>
        <v>#N/A</v>
      </c>
      <c r="H170" s="626" t="e">
        <f>VLOOKUP($K170,#REF!,1,0)</f>
        <v>#REF!</v>
      </c>
      <c r="I170" s="626" t="str">
        <f t="shared" si="2"/>
        <v>Yes</v>
      </c>
      <c r="J170" s="626">
        <v>0</v>
      </c>
      <c r="K170" s="626">
        <f>Table1[[#This Row],[CPP]]</f>
        <v>0</v>
      </c>
      <c r="L170" s="626">
        <v>0</v>
      </c>
      <c r="M170" s="626" t="s">
        <v>2072</v>
      </c>
      <c r="N170" s="626" t="s">
        <v>2489</v>
      </c>
      <c r="O170" s="626" t="s">
        <v>2520</v>
      </c>
      <c r="P170" s="626" t="s">
        <v>1421</v>
      </c>
      <c r="Q170" s="627">
        <v>44925</v>
      </c>
      <c r="R170" s="627"/>
      <c r="S170" s="627">
        <v>43617</v>
      </c>
      <c r="T170" s="627">
        <v>43216</v>
      </c>
      <c r="U170" s="623" t="s">
        <v>2483</v>
      </c>
      <c r="V170" s="624">
        <v>1050000</v>
      </c>
      <c r="W170" s="625">
        <v>2018</v>
      </c>
      <c r="X170" s="624">
        <v>1159003.5345000001</v>
      </c>
      <c r="Y170" s="624">
        <v>10380000</v>
      </c>
      <c r="AA170" s="624">
        <v>0</v>
      </c>
      <c r="AC170" s="623" t="s">
        <v>1804</v>
      </c>
      <c r="AD170" s="623">
        <v>521005</v>
      </c>
      <c r="AE170" s="623" t="s">
        <v>2392</v>
      </c>
      <c r="AF170" s="623">
        <v>521059</v>
      </c>
      <c r="AG170" s="623" t="s">
        <v>2393</v>
      </c>
      <c r="AH170" s="623" t="s">
        <v>2521</v>
      </c>
      <c r="AI170" s="626">
        <v>138</v>
      </c>
      <c r="AK170" s="626">
        <v>10</v>
      </c>
      <c r="AL170" s="626">
        <v>10</v>
      </c>
      <c r="AN170" s="626" t="s">
        <v>2078</v>
      </c>
      <c r="AO170" s="626" t="s">
        <v>2078</v>
      </c>
    </row>
    <row r="171" spans="1:41" hidden="1">
      <c r="A171">
        <v>0</v>
      </c>
      <c r="B171" s="626">
        <v>210483</v>
      </c>
      <c r="C171" s="626">
        <v>51282</v>
      </c>
      <c r="D171" s="626">
        <v>72027</v>
      </c>
      <c r="F171" s="626" t="e">
        <f>VLOOKUP($K171,PSO!$A:$A,1,0)</f>
        <v>#N/A</v>
      </c>
      <c r="G171" s="626" t="e">
        <f>VLOOKUP($K171,SWEPCO!$A:$A,1,0)</f>
        <v>#N/A</v>
      </c>
      <c r="H171" s="626" t="e">
        <f>VLOOKUP($K171,#REF!,1,0)</f>
        <v>#REF!</v>
      </c>
      <c r="I171" s="626" t="str">
        <f t="shared" si="2"/>
        <v>Yes</v>
      </c>
      <c r="J171" s="626">
        <v>0</v>
      </c>
      <c r="K171" s="626">
        <f>Table1[[#This Row],[CPP]]</f>
        <v>0</v>
      </c>
      <c r="L171" s="626">
        <v>0</v>
      </c>
      <c r="M171" s="626" t="s">
        <v>2072</v>
      </c>
      <c r="N171" s="626" t="s">
        <v>2489</v>
      </c>
      <c r="O171" s="626" t="s">
        <v>2522</v>
      </c>
      <c r="P171" s="626" t="s">
        <v>1421</v>
      </c>
      <c r="Q171" s="627">
        <v>45292</v>
      </c>
      <c r="R171" s="627"/>
      <c r="S171" s="627">
        <v>43983</v>
      </c>
      <c r="T171" s="627">
        <v>43216</v>
      </c>
      <c r="U171" s="623" t="s">
        <v>2483</v>
      </c>
      <c r="V171" s="624">
        <v>5000000</v>
      </c>
      <c r="W171" s="625">
        <v>2018</v>
      </c>
      <c r="X171" s="624">
        <v>5519064.4500000002</v>
      </c>
      <c r="Y171" s="624">
        <v>5300000</v>
      </c>
      <c r="AA171" s="624">
        <v>0</v>
      </c>
      <c r="AC171" s="623" t="s">
        <v>1804</v>
      </c>
      <c r="AD171" s="623">
        <v>520859</v>
      </c>
      <c r="AE171" s="623" t="s">
        <v>2523</v>
      </c>
      <c r="AF171" s="623">
        <v>520899</v>
      </c>
      <c r="AG171" s="623" t="s">
        <v>2511</v>
      </c>
      <c r="AH171" s="623" t="s">
        <v>2524</v>
      </c>
      <c r="AI171" s="626">
        <v>138</v>
      </c>
      <c r="AK171" s="626">
        <v>10.6</v>
      </c>
      <c r="AL171" s="626">
        <v>10.6</v>
      </c>
      <c r="AN171" s="626" t="s">
        <v>2078</v>
      </c>
      <c r="AO171" s="626" t="s">
        <v>2078</v>
      </c>
    </row>
    <row r="172" spans="1:41" hidden="1">
      <c r="A172">
        <v>0</v>
      </c>
      <c r="B172" s="626">
        <v>210483</v>
      </c>
      <c r="C172" s="626">
        <v>51282</v>
      </c>
      <c r="D172" s="626">
        <v>72030</v>
      </c>
      <c r="F172" s="626" t="e">
        <f>VLOOKUP($K172,PSO!$A:$A,1,0)</f>
        <v>#N/A</v>
      </c>
      <c r="G172" s="626" t="e">
        <f>VLOOKUP($K172,SWEPCO!$A:$A,1,0)</f>
        <v>#N/A</v>
      </c>
      <c r="H172" s="626" t="e">
        <f>VLOOKUP($K172,#REF!,1,0)</f>
        <v>#REF!</v>
      </c>
      <c r="I172" s="626" t="str">
        <f t="shared" si="2"/>
        <v>Yes</v>
      </c>
      <c r="J172" s="626">
        <v>0</v>
      </c>
      <c r="K172" s="626">
        <f>Table1[[#This Row],[CPP]]</f>
        <v>0</v>
      </c>
      <c r="L172" s="626">
        <v>0</v>
      </c>
      <c r="M172" s="626" t="s">
        <v>2072</v>
      </c>
      <c r="N172" s="626" t="s">
        <v>2489</v>
      </c>
      <c r="O172" s="626" t="s">
        <v>2525</v>
      </c>
      <c r="P172" s="626" t="s">
        <v>1421</v>
      </c>
      <c r="Q172" s="627">
        <v>44957</v>
      </c>
      <c r="R172" s="627"/>
      <c r="S172" s="627">
        <v>43252</v>
      </c>
      <c r="T172" s="627">
        <v>43216</v>
      </c>
      <c r="U172" s="623" t="s">
        <v>2483</v>
      </c>
      <c r="V172" s="624">
        <v>4000000</v>
      </c>
      <c r="W172" s="625">
        <v>2018</v>
      </c>
      <c r="X172" s="624">
        <v>4415251.5599999996</v>
      </c>
      <c r="Y172" s="624">
        <v>4975000</v>
      </c>
      <c r="AA172" s="624">
        <v>0</v>
      </c>
      <c r="AC172" s="623" t="s">
        <v>1804</v>
      </c>
      <c r="AH172" s="623" t="s">
        <v>2526</v>
      </c>
      <c r="AI172" s="626">
        <v>138</v>
      </c>
      <c r="AN172" s="626" t="s">
        <v>2078</v>
      </c>
      <c r="AO172" s="626" t="s">
        <v>2078</v>
      </c>
    </row>
    <row r="173" spans="1:41" hidden="1">
      <c r="A173">
        <v>0</v>
      </c>
      <c r="B173" s="626">
        <v>210483</v>
      </c>
      <c r="C173" s="626">
        <v>51282</v>
      </c>
      <c r="D173" s="626">
        <v>72031</v>
      </c>
      <c r="F173" s="626" t="e">
        <f>VLOOKUP($K173,PSO!$A:$A,1,0)</f>
        <v>#N/A</v>
      </c>
      <c r="G173" s="626" t="e">
        <f>VLOOKUP($K173,SWEPCO!$A:$A,1,0)</f>
        <v>#N/A</v>
      </c>
      <c r="H173" s="626" t="e">
        <f>VLOOKUP($K173,#REF!,1,0)</f>
        <v>#REF!</v>
      </c>
      <c r="I173" s="626" t="str">
        <f t="shared" si="2"/>
        <v>Yes</v>
      </c>
      <c r="J173" s="626">
        <v>0</v>
      </c>
      <c r="K173" s="626">
        <f>Table1[[#This Row],[CPP]]</f>
        <v>0</v>
      </c>
      <c r="L173" s="626">
        <v>0</v>
      </c>
      <c r="M173" s="626" t="s">
        <v>2072</v>
      </c>
      <c r="N173" s="626" t="s">
        <v>2489</v>
      </c>
      <c r="O173" s="626" t="s">
        <v>2527</v>
      </c>
      <c r="P173" s="626" t="s">
        <v>1421</v>
      </c>
      <c r="Q173" s="627">
        <v>44866</v>
      </c>
      <c r="R173" s="627"/>
      <c r="S173" s="627">
        <v>43617</v>
      </c>
      <c r="T173" s="627">
        <v>43216</v>
      </c>
      <c r="U173" s="623" t="s">
        <v>2483</v>
      </c>
      <c r="V173" s="624">
        <v>4250000</v>
      </c>
      <c r="W173" s="625">
        <v>2018</v>
      </c>
      <c r="X173" s="624">
        <v>4691204.7824999997</v>
      </c>
      <c r="Y173" s="624">
        <v>4250000</v>
      </c>
      <c r="AA173" s="624">
        <v>0</v>
      </c>
      <c r="AC173" s="623" t="s">
        <v>1804</v>
      </c>
      <c r="AD173" s="623">
        <v>520865</v>
      </c>
      <c r="AE173" s="623" t="s">
        <v>2504</v>
      </c>
      <c r="AH173" s="623" t="s">
        <v>2528</v>
      </c>
      <c r="AI173" s="626">
        <v>138</v>
      </c>
      <c r="AJ173" s="626">
        <v>8.5</v>
      </c>
      <c r="AN173" s="626" t="s">
        <v>2078</v>
      </c>
      <c r="AO173" s="626" t="s">
        <v>2078</v>
      </c>
    </row>
    <row r="174" spans="1:41" hidden="1">
      <c r="A174">
        <v>0</v>
      </c>
      <c r="B174" s="626">
        <v>210496</v>
      </c>
      <c r="C174" s="626">
        <v>51316</v>
      </c>
      <c r="D174" s="626">
        <v>72095</v>
      </c>
      <c r="F174" s="626" t="e">
        <f>VLOOKUP($K174,PSO!$A:$A,1,0)</f>
        <v>#N/A</v>
      </c>
      <c r="G174" s="626" t="e">
        <f>VLOOKUP($K174,SWEPCO!$A:$A,1,0)</f>
        <v>#N/A</v>
      </c>
      <c r="H174" s="626" t="e">
        <f>VLOOKUP($K174,#REF!,1,0)</f>
        <v>#REF!</v>
      </c>
      <c r="I174" s="626" t="str">
        <f t="shared" si="2"/>
        <v>Yes</v>
      </c>
      <c r="J174" s="626">
        <v>0</v>
      </c>
      <c r="K174" s="626">
        <f>Table1[[#This Row],[CPP]]</f>
        <v>0</v>
      </c>
      <c r="L174" s="626">
        <v>0</v>
      </c>
      <c r="M174" s="626" t="s">
        <v>2265</v>
      </c>
      <c r="N174" s="626" t="s">
        <v>2529</v>
      </c>
      <c r="O174" s="626" t="s">
        <v>2530</v>
      </c>
      <c r="P174" s="626" t="s">
        <v>1421</v>
      </c>
      <c r="Q174" s="627">
        <v>44631</v>
      </c>
      <c r="R174" s="627"/>
      <c r="S174" s="627">
        <v>44713</v>
      </c>
      <c r="T174" s="627">
        <v>43329</v>
      </c>
      <c r="U174" s="623" t="s">
        <v>1808</v>
      </c>
      <c r="V174" s="624">
        <v>232952</v>
      </c>
      <c r="W174" s="625">
        <v>2018</v>
      </c>
      <c r="X174" s="624">
        <v>257135.42035100001</v>
      </c>
      <c r="Y174" s="624">
        <v>232952</v>
      </c>
      <c r="AA174" s="624">
        <v>0</v>
      </c>
      <c r="AC174" s="623" t="s">
        <v>1804</v>
      </c>
      <c r="AD174" s="623">
        <v>526160</v>
      </c>
      <c r="AE174" s="623" t="s">
        <v>2531</v>
      </c>
      <c r="AF174" s="623">
        <v>526192</v>
      </c>
      <c r="AG174" s="623" t="s">
        <v>2532</v>
      </c>
      <c r="AH174" s="623" t="s">
        <v>2533</v>
      </c>
      <c r="AI174" s="626">
        <v>115</v>
      </c>
      <c r="AN174" s="626" t="s">
        <v>2078</v>
      </c>
      <c r="AO174" s="626" t="s">
        <v>2078</v>
      </c>
    </row>
    <row r="175" spans="1:41" hidden="1">
      <c r="A175">
        <v>0</v>
      </c>
      <c r="B175" s="626">
        <v>210489</v>
      </c>
      <c r="C175" s="626">
        <v>51327</v>
      </c>
      <c r="D175" s="626">
        <v>82111</v>
      </c>
      <c r="F175" s="626" t="e">
        <f>VLOOKUP($K175,PSO!$A:$A,1,0)</f>
        <v>#N/A</v>
      </c>
      <c r="G175" s="626" t="e">
        <f>VLOOKUP($K175,SWEPCO!$A:$A,1,0)</f>
        <v>#N/A</v>
      </c>
      <c r="H175" s="626" t="e">
        <f>VLOOKUP($K175,#REF!,1,0)</f>
        <v>#REF!</v>
      </c>
      <c r="I175" s="626" t="str">
        <f t="shared" si="2"/>
        <v>Yes</v>
      </c>
      <c r="J175" s="626">
        <v>0</v>
      </c>
      <c r="K175" s="626">
        <f>Table1[[#This Row],[CPP]]</f>
        <v>0</v>
      </c>
      <c r="L175" s="626">
        <v>0</v>
      </c>
      <c r="M175" s="626" t="s">
        <v>2072</v>
      </c>
      <c r="N175" s="626" t="s">
        <v>2534</v>
      </c>
      <c r="O175" s="626" t="s">
        <v>2535</v>
      </c>
      <c r="P175" s="626" t="s">
        <v>1421</v>
      </c>
      <c r="Q175" s="627">
        <v>45352</v>
      </c>
      <c r="R175" s="627"/>
      <c r="S175" s="627">
        <v>43465</v>
      </c>
      <c r="T175" s="627">
        <v>43290</v>
      </c>
      <c r="U175" s="623" t="s">
        <v>2536</v>
      </c>
      <c r="V175" s="624">
        <v>10000000</v>
      </c>
      <c r="W175" s="625">
        <v>2018</v>
      </c>
      <c r="X175" s="624">
        <v>11038128.9</v>
      </c>
      <c r="Y175" s="624">
        <v>10000000</v>
      </c>
      <c r="AA175" s="624">
        <v>0</v>
      </c>
      <c r="AC175" s="623" t="s">
        <v>1804</v>
      </c>
      <c r="AD175" s="623">
        <v>520859</v>
      </c>
      <c r="AE175" s="623" t="s">
        <v>2523</v>
      </c>
      <c r="AF175" s="623">
        <v>520509</v>
      </c>
      <c r="AH175" s="623" t="s">
        <v>2537</v>
      </c>
      <c r="AI175" s="626">
        <v>138</v>
      </c>
      <c r="AN175" s="626" t="s">
        <v>2078</v>
      </c>
      <c r="AO175" s="626" t="s">
        <v>2078</v>
      </c>
    </row>
    <row r="176" spans="1:41" hidden="1">
      <c r="A176">
        <v>0</v>
      </c>
      <c r="B176" s="626">
        <v>210489</v>
      </c>
      <c r="C176" s="626">
        <v>51327</v>
      </c>
      <c r="D176" s="626">
        <v>82112</v>
      </c>
      <c r="F176" s="626" t="e">
        <f>VLOOKUP($K176,PSO!$A:$A,1,0)</f>
        <v>#N/A</v>
      </c>
      <c r="G176" s="626" t="e">
        <f>VLOOKUP($K176,SWEPCO!$A:$A,1,0)</f>
        <v>#N/A</v>
      </c>
      <c r="H176" s="626" t="e">
        <f>VLOOKUP($K176,#REF!,1,0)</f>
        <v>#REF!</v>
      </c>
      <c r="I176" s="626" t="str">
        <f t="shared" si="2"/>
        <v>Yes</v>
      </c>
      <c r="J176" s="626">
        <v>0</v>
      </c>
      <c r="K176" s="626">
        <f>Table1[[#This Row],[CPP]]</f>
        <v>0</v>
      </c>
      <c r="L176" s="626">
        <v>0</v>
      </c>
      <c r="M176" s="626" t="s">
        <v>2072</v>
      </c>
      <c r="N176" s="626" t="s">
        <v>2534</v>
      </c>
      <c r="O176" s="626" t="s">
        <v>2538</v>
      </c>
      <c r="P176" s="626" t="s">
        <v>1421</v>
      </c>
      <c r="Q176" s="627">
        <v>45323</v>
      </c>
      <c r="R176" s="627"/>
      <c r="S176" s="627">
        <v>43465</v>
      </c>
      <c r="T176" s="627">
        <v>43290</v>
      </c>
      <c r="U176" s="623" t="s">
        <v>2536</v>
      </c>
      <c r="V176" s="624">
        <v>6900000</v>
      </c>
      <c r="W176" s="625">
        <v>2018</v>
      </c>
      <c r="X176" s="624">
        <v>7616308.9409999996</v>
      </c>
      <c r="Y176" s="624">
        <v>6900000</v>
      </c>
      <c r="AA176" s="624">
        <v>0</v>
      </c>
      <c r="AC176" s="623" t="s">
        <v>1804</v>
      </c>
      <c r="AD176" s="623">
        <v>520509</v>
      </c>
      <c r="AH176" s="623" t="s">
        <v>2539</v>
      </c>
      <c r="AI176" s="626">
        <v>138</v>
      </c>
      <c r="AN176" s="626" t="s">
        <v>2078</v>
      </c>
      <c r="AO176" s="626" t="s">
        <v>2078</v>
      </c>
    </row>
    <row r="177" spans="1:44" hidden="1">
      <c r="A177">
        <v>0</v>
      </c>
      <c r="B177" s="626">
        <v>210489</v>
      </c>
      <c r="C177" s="626">
        <v>51327</v>
      </c>
      <c r="D177" s="626">
        <v>82113</v>
      </c>
      <c r="F177" s="626" t="e">
        <f>VLOOKUP($K177,PSO!$A:$A,1,0)</f>
        <v>#N/A</v>
      </c>
      <c r="G177" s="626" t="e">
        <f>VLOOKUP($K177,SWEPCO!$A:$A,1,0)</f>
        <v>#N/A</v>
      </c>
      <c r="H177" s="626" t="e">
        <f>VLOOKUP($K177,#REF!,1,0)</f>
        <v>#REF!</v>
      </c>
      <c r="I177" s="626" t="str">
        <f t="shared" si="2"/>
        <v>Yes</v>
      </c>
      <c r="J177" s="626">
        <v>0</v>
      </c>
      <c r="K177" s="626">
        <f>Table1[[#This Row],[CPP]]</f>
        <v>0</v>
      </c>
      <c r="L177" s="626">
        <v>0</v>
      </c>
      <c r="M177" s="626" t="s">
        <v>2072</v>
      </c>
      <c r="N177" s="626" t="s">
        <v>2534</v>
      </c>
      <c r="O177" s="626" t="s">
        <v>2540</v>
      </c>
      <c r="P177" s="626" t="s">
        <v>1421</v>
      </c>
      <c r="Q177" s="627">
        <v>44757</v>
      </c>
      <c r="R177" s="627"/>
      <c r="S177" s="627">
        <v>43465</v>
      </c>
      <c r="T177" s="627">
        <v>43290</v>
      </c>
      <c r="U177" s="623" t="s">
        <v>2536</v>
      </c>
      <c r="V177" s="624">
        <v>7600000</v>
      </c>
      <c r="W177" s="625">
        <v>2018</v>
      </c>
      <c r="X177" s="624">
        <v>8388977.9639999997</v>
      </c>
      <c r="Y177" s="624">
        <v>7019000</v>
      </c>
      <c r="AA177" s="624">
        <v>0</v>
      </c>
      <c r="AC177" s="623" t="s">
        <v>1924</v>
      </c>
      <c r="AF177" s="623">
        <v>520828</v>
      </c>
      <c r="AG177" s="623" t="s">
        <v>2541</v>
      </c>
      <c r="AH177" s="623" t="s">
        <v>2542</v>
      </c>
      <c r="AI177" s="626">
        <v>138</v>
      </c>
      <c r="AN177" s="626" t="s">
        <v>2078</v>
      </c>
      <c r="AO177" s="626" t="s">
        <v>2078</v>
      </c>
    </row>
    <row r="178" spans="1:44" hidden="1">
      <c r="A178">
        <v>0</v>
      </c>
      <c r="B178" s="626">
        <v>210489</v>
      </c>
      <c r="C178" s="626">
        <v>51327</v>
      </c>
      <c r="D178" s="626">
        <v>82114</v>
      </c>
      <c r="F178" s="626" t="e">
        <f>VLOOKUP($K178,PSO!$A:$A,1,0)</f>
        <v>#N/A</v>
      </c>
      <c r="G178" s="626" t="e">
        <f>VLOOKUP($K178,SWEPCO!$A:$A,1,0)</f>
        <v>#N/A</v>
      </c>
      <c r="H178" s="626" t="e">
        <f>VLOOKUP($K178,#REF!,1,0)</f>
        <v>#REF!</v>
      </c>
      <c r="I178" s="626" t="str">
        <f t="shared" si="2"/>
        <v>Yes</v>
      </c>
      <c r="J178" s="626">
        <v>0</v>
      </c>
      <c r="K178" s="626">
        <f>Table1[[#This Row],[CPP]]</f>
        <v>0</v>
      </c>
      <c r="L178" s="626">
        <v>0</v>
      </c>
      <c r="M178" s="626" t="s">
        <v>2072</v>
      </c>
      <c r="N178" s="626" t="s">
        <v>2534</v>
      </c>
      <c r="O178" s="626" t="s">
        <v>2543</v>
      </c>
      <c r="P178" s="626" t="s">
        <v>1421</v>
      </c>
      <c r="Q178" s="627">
        <v>45260</v>
      </c>
      <c r="R178" s="627"/>
      <c r="S178" s="627">
        <v>43465</v>
      </c>
      <c r="T178" s="627">
        <v>43290</v>
      </c>
      <c r="U178" s="623" t="s">
        <v>2536</v>
      </c>
      <c r="V178" s="624">
        <v>300000</v>
      </c>
      <c r="W178" s="625">
        <v>2018</v>
      </c>
      <c r="X178" s="624">
        <v>331143.86700000003</v>
      </c>
      <c r="Y178" s="624">
        <v>360000</v>
      </c>
      <c r="AA178" s="624">
        <v>0</v>
      </c>
      <c r="AC178" s="623" t="s">
        <v>1924</v>
      </c>
      <c r="AD178" s="623">
        <v>520828</v>
      </c>
      <c r="AE178" s="623" t="s">
        <v>2541</v>
      </c>
      <c r="AF178" s="623">
        <v>521104</v>
      </c>
      <c r="AG178" s="623" t="s">
        <v>2544</v>
      </c>
      <c r="AH178" s="623" t="s">
        <v>2545</v>
      </c>
      <c r="AI178" s="626">
        <v>138</v>
      </c>
      <c r="AN178" s="626" t="s">
        <v>2078</v>
      </c>
      <c r="AO178" s="626" t="s">
        <v>2078</v>
      </c>
    </row>
    <row r="179" spans="1:44" hidden="1">
      <c r="A179">
        <v>0</v>
      </c>
      <c r="B179" s="626">
        <v>210489</v>
      </c>
      <c r="C179" s="626">
        <v>51327</v>
      </c>
      <c r="D179" s="626">
        <v>82115</v>
      </c>
      <c r="F179" s="626" t="e">
        <f>VLOOKUP($K179,PSO!$A:$A,1,0)</f>
        <v>#N/A</v>
      </c>
      <c r="G179" s="626" t="e">
        <f>VLOOKUP($K179,SWEPCO!$A:$A,1,0)</f>
        <v>#N/A</v>
      </c>
      <c r="H179" s="626" t="e">
        <f>VLOOKUP($K179,#REF!,1,0)</f>
        <v>#REF!</v>
      </c>
      <c r="I179" s="626" t="str">
        <f t="shared" si="2"/>
        <v>Yes</v>
      </c>
      <c r="J179" s="626">
        <v>0</v>
      </c>
      <c r="K179" s="626">
        <f>Table1[[#This Row],[CPP]]</f>
        <v>0</v>
      </c>
      <c r="L179" s="626">
        <v>0</v>
      </c>
      <c r="M179" s="626" t="s">
        <v>2072</v>
      </c>
      <c r="N179" s="626" t="s">
        <v>2534</v>
      </c>
      <c r="O179" s="626" t="s">
        <v>2546</v>
      </c>
      <c r="P179" s="626" t="s">
        <v>1421</v>
      </c>
      <c r="Q179" s="627">
        <v>45323</v>
      </c>
      <c r="R179" s="627"/>
      <c r="S179" s="627">
        <v>43465</v>
      </c>
      <c r="T179" s="627">
        <v>43290</v>
      </c>
      <c r="U179" s="623" t="s">
        <v>2536</v>
      </c>
      <c r="V179" s="624">
        <v>6300000</v>
      </c>
      <c r="W179" s="625">
        <v>2018</v>
      </c>
      <c r="X179" s="624">
        <v>6954021.2070000004</v>
      </c>
      <c r="Y179" s="624">
        <v>6300000</v>
      </c>
      <c r="AA179" s="624">
        <v>0</v>
      </c>
      <c r="AC179" s="623" t="s">
        <v>1804</v>
      </c>
      <c r="AD179" s="623">
        <v>520509</v>
      </c>
      <c r="AF179" s="623">
        <v>520814</v>
      </c>
      <c r="AG179" s="623" t="s">
        <v>2114</v>
      </c>
      <c r="AH179" s="623" t="s">
        <v>2547</v>
      </c>
      <c r="AI179" s="626">
        <v>138</v>
      </c>
      <c r="AN179" s="626" t="s">
        <v>2078</v>
      </c>
      <c r="AO179" s="626" t="s">
        <v>2078</v>
      </c>
    </row>
    <row r="180" spans="1:44" hidden="1">
      <c r="A180">
        <v>0</v>
      </c>
      <c r="B180" s="626">
        <v>210496</v>
      </c>
      <c r="C180" s="626">
        <v>61346</v>
      </c>
      <c r="D180" s="626">
        <v>92151</v>
      </c>
      <c r="F180" s="626" t="e">
        <f>VLOOKUP($K180,PSO!$A:$A,1,0)</f>
        <v>#N/A</v>
      </c>
      <c r="G180" s="626" t="e">
        <f>VLOOKUP($K180,SWEPCO!$A:$A,1,0)</f>
        <v>#N/A</v>
      </c>
      <c r="H180" s="626" t="e">
        <f>VLOOKUP($K180,#REF!,1,0)</f>
        <v>#REF!</v>
      </c>
      <c r="I180" s="626" t="str">
        <f t="shared" si="2"/>
        <v>Yes</v>
      </c>
      <c r="J180" s="626">
        <v>0</v>
      </c>
      <c r="K180" s="626">
        <f>Table1[[#This Row],[CPP]]</f>
        <v>0</v>
      </c>
      <c r="L180" s="626">
        <v>0</v>
      </c>
      <c r="M180" s="626" t="s">
        <v>2265</v>
      </c>
      <c r="N180" s="626" t="s">
        <v>2548</v>
      </c>
      <c r="O180" s="626" t="s">
        <v>2549</v>
      </c>
      <c r="P180" s="626" t="s">
        <v>1421</v>
      </c>
      <c r="Q180" s="627">
        <v>44667</v>
      </c>
      <c r="R180" s="627"/>
      <c r="S180" s="627">
        <v>43617</v>
      </c>
      <c r="T180" s="627">
        <v>43329</v>
      </c>
      <c r="U180" s="623" t="s">
        <v>1808</v>
      </c>
      <c r="V180" s="624">
        <v>13626695</v>
      </c>
      <c r="W180" s="625">
        <v>2021</v>
      </c>
      <c r="X180" s="624">
        <v>13967362.375</v>
      </c>
      <c r="Y180" s="624">
        <v>20859497</v>
      </c>
      <c r="AA180" s="624">
        <v>0</v>
      </c>
      <c r="AC180" s="623" t="s">
        <v>1804</v>
      </c>
      <c r="AH180" s="623" t="s">
        <v>2550</v>
      </c>
      <c r="AI180" s="626">
        <v>230</v>
      </c>
      <c r="AJ180" s="626">
        <v>0.2</v>
      </c>
    </row>
    <row r="181" spans="1:44" hidden="1">
      <c r="A181">
        <v>0</v>
      </c>
      <c r="B181" s="626">
        <v>210496</v>
      </c>
      <c r="C181" s="626">
        <v>61346</v>
      </c>
      <c r="D181" s="626">
        <v>92152</v>
      </c>
      <c r="F181" s="626" t="e">
        <f>VLOOKUP($K181,PSO!$A:$A,1,0)</f>
        <v>#N/A</v>
      </c>
      <c r="G181" s="626" t="e">
        <f>VLOOKUP($K181,SWEPCO!$A:$A,1,0)</f>
        <v>#N/A</v>
      </c>
      <c r="H181" s="626" t="e">
        <f>VLOOKUP($K181,#REF!,1,0)</f>
        <v>#REF!</v>
      </c>
      <c r="I181" s="626" t="str">
        <f t="shared" si="2"/>
        <v>Yes</v>
      </c>
      <c r="J181" s="626">
        <v>0</v>
      </c>
      <c r="K181" s="626">
        <f>Table1[[#This Row],[CPP]]</f>
        <v>0</v>
      </c>
      <c r="L181" s="626">
        <v>0</v>
      </c>
      <c r="M181" s="626" t="s">
        <v>2265</v>
      </c>
      <c r="N181" s="626" t="s">
        <v>2548</v>
      </c>
      <c r="O181" s="626" t="s">
        <v>2551</v>
      </c>
      <c r="P181" s="626" t="s">
        <v>1421</v>
      </c>
      <c r="Q181" s="627">
        <v>44667</v>
      </c>
      <c r="R181" s="627"/>
      <c r="S181" s="627">
        <v>43617</v>
      </c>
      <c r="T181" s="627">
        <v>43329</v>
      </c>
      <c r="U181" s="623" t="s">
        <v>1808</v>
      </c>
      <c r="V181" s="624">
        <v>6531679</v>
      </c>
      <c r="W181" s="625">
        <v>2021</v>
      </c>
      <c r="X181" s="624">
        <v>6694970.9749999996</v>
      </c>
      <c r="Y181" s="624">
        <v>81052</v>
      </c>
      <c r="AA181" s="624">
        <v>0</v>
      </c>
      <c r="AC181" s="623" t="s">
        <v>1804</v>
      </c>
      <c r="AH181" s="623" t="s">
        <v>2552</v>
      </c>
      <c r="AI181" s="626" t="s">
        <v>2148</v>
      </c>
    </row>
    <row r="182" spans="1:44" hidden="1">
      <c r="A182">
        <v>0</v>
      </c>
      <c r="B182" s="626">
        <v>210507</v>
      </c>
      <c r="C182" s="626">
        <v>61347</v>
      </c>
      <c r="D182" s="626">
        <v>92153</v>
      </c>
      <c r="F182" s="626" t="e">
        <f>VLOOKUP($K182,PSO!$A:$A,1,0)</f>
        <v>#N/A</v>
      </c>
      <c r="G182" s="626" t="e">
        <f>VLOOKUP($K182,SWEPCO!$A:$A,1,0)</f>
        <v>#N/A</v>
      </c>
      <c r="H182" s="626" t="e">
        <f>VLOOKUP($K182,#REF!,1,0)</f>
        <v>#REF!</v>
      </c>
      <c r="I182" s="626" t="str">
        <f t="shared" si="2"/>
        <v>Yes</v>
      </c>
      <c r="J182" s="626">
        <v>0</v>
      </c>
      <c r="K182" s="626">
        <f>Table1[[#This Row],[CPP]]</f>
        <v>0</v>
      </c>
      <c r="L182" s="626">
        <v>0</v>
      </c>
      <c r="M182" s="626" t="s">
        <v>2265</v>
      </c>
      <c r="N182" s="626" t="s">
        <v>2553</v>
      </c>
      <c r="O182" s="626" t="s">
        <v>2554</v>
      </c>
      <c r="P182" s="626" t="s">
        <v>1421</v>
      </c>
      <c r="Q182" s="627">
        <v>44515</v>
      </c>
      <c r="R182" s="627"/>
      <c r="S182" s="627">
        <v>43435</v>
      </c>
      <c r="T182" s="627">
        <v>43445</v>
      </c>
      <c r="U182" s="623" t="s">
        <v>2555</v>
      </c>
      <c r="V182" s="624">
        <v>29927758</v>
      </c>
      <c r="W182" s="625">
        <v>2019</v>
      </c>
      <c r="X182" s="624">
        <v>31442850.748750001</v>
      </c>
      <c r="Y182" s="624">
        <v>36646140</v>
      </c>
      <c r="AA182" s="624">
        <v>0</v>
      </c>
      <c r="AC182" s="623" t="s">
        <v>1820</v>
      </c>
      <c r="AF182" s="623">
        <v>528027</v>
      </c>
      <c r="AG182" s="623" t="s">
        <v>2556</v>
      </c>
      <c r="AH182" s="623" t="s">
        <v>2557</v>
      </c>
      <c r="AI182" s="626">
        <v>345</v>
      </c>
      <c r="AJ182" s="626">
        <v>21</v>
      </c>
    </row>
    <row r="183" spans="1:44" hidden="1">
      <c r="A183">
        <v>0</v>
      </c>
      <c r="B183" s="626">
        <v>210507</v>
      </c>
      <c r="C183" s="626">
        <v>61347</v>
      </c>
      <c r="D183" s="626">
        <v>92154</v>
      </c>
      <c r="F183" s="626" t="e">
        <f>VLOOKUP($K183,PSO!$A:$A,1,0)</f>
        <v>#N/A</v>
      </c>
      <c r="G183" s="626" t="e">
        <f>VLOOKUP($K183,SWEPCO!$A:$A,1,0)</f>
        <v>#N/A</v>
      </c>
      <c r="H183" s="626" t="e">
        <f>VLOOKUP($K183,#REF!,1,0)</f>
        <v>#REF!</v>
      </c>
      <c r="I183" s="626" t="str">
        <f t="shared" si="2"/>
        <v>Yes</v>
      </c>
      <c r="J183" s="626">
        <v>0</v>
      </c>
      <c r="K183" s="626">
        <f>Table1[[#This Row],[CPP]]</f>
        <v>0</v>
      </c>
      <c r="L183" s="626">
        <v>0</v>
      </c>
      <c r="M183" s="626" t="s">
        <v>2265</v>
      </c>
      <c r="N183" s="626" t="s">
        <v>2553</v>
      </c>
      <c r="O183" s="626" t="s">
        <v>2558</v>
      </c>
      <c r="P183" s="626" t="s">
        <v>1421</v>
      </c>
      <c r="Q183" s="627">
        <v>44515</v>
      </c>
      <c r="R183" s="627"/>
      <c r="S183" s="627">
        <v>44531</v>
      </c>
      <c r="T183" s="627">
        <v>43445</v>
      </c>
      <c r="U183" s="623" t="s">
        <v>2555</v>
      </c>
      <c r="V183" s="624">
        <v>30496976</v>
      </c>
      <c r="W183" s="625">
        <v>2019</v>
      </c>
      <c r="X183" s="624">
        <v>32040885.41</v>
      </c>
      <c r="Y183" s="624">
        <v>32405135</v>
      </c>
      <c r="AA183" s="624">
        <v>0</v>
      </c>
      <c r="AC183" s="623" t="s">
        <v>1820</v>
      </c>
      <c r="AF183" s="623">
        <v>528223</v>
      </c>
      <c r="AH183" s="623" t="s">
        <v>2559</v>
      </c>
      <c r="AI183" s="626">
        <v>345</v>
      </c>
      <c r="AJ183" s="626">
        <v>19</v>
      </c>
      <c r="AN183" s="626" t="s">
        <v>2078</v>
      </c>
      <c r="AO183" s="626" t="s">
        <v>2078</v>
      </c>
    </row>
    <row r="184" spans="1:44" hidden="1">
      <c r="A184">
        <v>0</v>
      </c>
      <c r="B184" s="626">
        <v>210507</v>
      </c>
      <c r="C184" s="626">
        <v>61347</v>
      </c>
      <c r="D184" s="626">
        <v>102153</v>
      </c>
      <c r="F184" s="626" t="e">
        <f>VLOOKUP($K184,PSO!$A:$A,1,0)</f>
        <v>#N/A</v>
      </c>
      <c r="G184" s="626" t="e">
        <f>VLOOKUP($K184,SWEPCO!$A:$A,1,0)</f>
        <v>#N/A</v>
      </c>
      <c r="H184" s="626" t="e">
        <f>VLOOKUP($K184,#REF!,1,0)</f>
        <v>#REF!</v>
      </c>
      <c r="I184" s="626" t="str">
        <f t="shared" si="2"/>
        <v>Yes</v>
      </c>
      <c r="J184" s="626">
        <v>0</v>
      </c>
      <c r="K184" s="626">
        <f>Table1[[#This Row],[CPP]]</f>
        <v>0</v>
      </c>
      <c r="L184" s="626">
        <v>0</v>
      </c>
      <c r="M184" s="626" t="s">
        <v>2265</v>
      </c>
      <c r="N184" s="626" t="s">
        <v>2553</v>
      </c>
      <c r="O184" s="626" t="s">
        <v>2560</v>
      </c>
      <c r="P184" s="626" t="s">
        <v>1421</v>
      </c>
      <c r="Q184" s="627">
        <v>44515</v>
      </c>
      <c r="R184" s="627"/>
      <c r="S184" s="627">
        <v>43435</v>
      </c>
      <c r="T184" s="627">
        <v>43445</v>
      </c>
      <c r="U184" s="623" t="s">
        <v>2555</v>
      </c>
      <c r="V184" s="624">
        <v>6205015</v>
      </c>
      <c r="W184" s="625">
        <v>2019</v>
      </c>
      <c r="X184" s="624">
        <v>6519143.8843750004</v>
      </c>
      <c r="Y184" s="624">
        <v>5718715</v>
      </c>
      <c r="AA184" s="624">
        <v>0</v>
      </c>
      <c r="AC184" s="623" t="s">
        <v>1820</v>
      </c>
      <c r="AF184" s="623">
        <v>528020</v>
      </c>
      <c r="AH184" s="623" t="s">
        <v>2561</v>
      </c>
      <c r="AI184" s="626" t="s">
        <v>2382</v>
      </c>
    </row>
    <row r="185" spans="1:44" hidden="1">
      <c r="A185">
        <v>0</v>
      </c>
      <c r="B185" s="626">
        <v>210507</v>
      </c>
      <c r="C185" s="626">
        <v>61347</v>
      </c>
      <c r="D185" s="626">
        <v>102154</v>
      </c>
      <c r="F185" s="626" t="e">
        <f>VLOOKUP($K185,PSO!$A:$A,1,0)</f>
        <v>#N/A</v>
      </c>
      <c r="G185" s="626" t="e">
        <f>VLOOKUP($K185,SWEPCO!$A:$A,1,0)</f>
        <v>#N/A</v>
      </c>
      <c r="H185" s="626" t="e">
        <f>VLOOKUP($K185,#REF!,1,0)</f>
        <v>#REF!</v>
      </c>
      <c r="I185" s="626" t="str">
        <f t="shared" si="2"/>
        <v>Yes</v>
      </c>
      <c r="J185" s="626">
        <v>0</v>
      </c>
      <c r="K185" s="626">
        <f>Table1[[#This Row],[CPP]]</f>
        <v>0</v>
      </c>
      <c r="L185" s="626">
        <v>0</v>
      </c>
      <c r="M185" s="626" t="s">
        <v>2265</v>
      </c>
      <c r="N185" s="626" t="s">
        <v>2553</v>
      </c>
      <c r="O185" s="626" t="s">
        <v>2562</v>
      </c>
      <c r="P185" s="626" t="s">
        <v>1421</v>
      </c>
      <c r="Q185" s="627">
        <v>44515</v>
      </c>
      <c r="R185" s="627"/>
      <c r="S185" s="627">
        <v>44531</v>
      </c>
      <c r="T185" s="627">
        <v>43445</v>
      </c>
      <c r="U185" s="623" t="s">
        <v>2555</v>
      </c>
      <c r="V185" s="624">
        <v>6122043</v>
      </c>
      <c r="W185" s="625">
        <v>2019</v>
      </c>
      <c r="X185" s="624">
        <v>6431971.4268749999</v>
      </c>
      <c r="Y185" s="624">
        <v>5962651</v>
      </c>
      <c r="AA185" s="624">
        <v>0</v>
      </c>
      <c r="AC185" s="623" t="s">
        <v>1820</v>
      </c>
      <c r="AF185" s="623">
        <v>528020</v>
      </c>
      <c r="AH185" s="623" t="s">
        <v>2563</v>
      </c>
      <c r="AI185" s="626" t="s">
        <v>2382</v>
      </c>
    </row>
    <row r="186" spans="1:44" hidden="1">
      <c r="A186">
        <v>0</v>
      </c>
      <c r="B186" s="626">
        <v>210507</v>
      </c>
      <c r="C186" s="626">
        <v>61347</v>
      </c>
      <c r="D186" s="626">
        <v>102157</v>
      </c>
      <c r="F186" s="626" t="e">
        <f>VLOOKUP($K186,PSO!$A:$A,1,0)</f>
        <v>#N/A</v>
      </c>
      <c r="G186" s="626" t="e">
        <f>VLOOKUP($K186,SWEPCO!$A:$A,1,0)</f>
        <v>#N/A</v>
      </c>
      <c r="H186" s="626" t="e">
        <f>VLOOKUP($K186,#REF!,1,0)</f>
        <v>#REF!</v>
      </c>
      <c r="I186" s="626" t="str">
        <f t="shared" si="2"/>
        <v>Yes</v>
      </c>
      <c r="J186" s="626">
        <v>0</v>
      </c>
      <c r="K186" s="626">
        <f>Table1[[#This Row],[CPP]]</f>
        <v>0</v>
      </c>
      <c r="L186" s="626">
        <v>0</v>
      </c>
      <c r="M186" s="626" t="s">
        <v>2265</v>
      </c>
      <c r="N186" s="626" t="s">
        <v>2553</v>
      </c>
      <c r="O186" s="626" t="s">
        <v>2564</v>
      </c>
      <c r="P186" s="626" t="s">
        <v>1421</v>
      </c>
      <c r="Q186" s="627">
        <v>44515</v>
      </c>
      <c r="R186" s="627"/>
      <c r="S186" s="627">
        <v>43435</v>
      </c>
      <c r="T186" s="627">
        <v>43445</v>
      </c>
      <c r="U186" s="623" t="s">
        <v>2555</v>
      </c>
      <c r="V186" s="624">
        <v>5153574</v>
      </c>
      <c r="W186" s="625">
        <v>2019</v>
      </c>
      <c r="X186" s="624">
        <v>5414473.6837499999</v>
      </c>
      <c r="Y186" s="624">
        <v>6341420</v>
      </c>
      <c r="AA186" s="624">
        <v>0</v>
      </c>
      <c r="AC186" s="623" t="s">
        <v>1820</v>
      </c>
      <c r="AH186" s="623" t="s">
        <v>2565</v>
      </c>
      <c r="AI186" s="626">
        <v>345</v>
      </c>
      <c r="AN186" s="626" t="s">
        <v>2078</v>
      </c>
      <c r="AO186" s="626" t="s">
        <v>2078</v>
      </c>
    </row>
    <row r="187" spans="1:44" hidden="1">
      <c r="A187">
        <v>0</v>
      </c>
      <c r="B187" s="626">
        <v>210507</v>
      </c>
      <c r="C187" s="626">
        <v>61347</v>
      </c>
      <c r="D187" s="626">
        <v>102158</v>
      </c>
      <c r="F187" s="626" t="e">
        <f>VLOOKUP($K187,PSO!$A:$A,1,0)</f>
        <v>#N/A</v>
      </c>
      <c r="G187" s="626" t="e">
        <f>VLOOKUP($K187,SWEPCO!$A:$A,1,0)</f>
        <v>#N/A</v>
      </c>
      <c r="H187" s="626" t="e">
        <f>VLOOKUP($K187,#REF!,1,0)</f>
        <v>#REF!</v>
      </c>
      <c r="I187" s="626" t="str">
        <f t="shared" si="2"/>
        <v>Yes</v>
      </c>
      <c r="J187" s="626">
        <v>0</v>
      </c>
      <c r="K187" s="626">
        <f>Table1[[#This Row],[CPP]]</f>
        <v>0</v>
      </c>
      <c r="L187" s="626">
        <v>0</v>
      </c>
      <c r="M187" s="626" t="s">
        <v>2265</v>
      </c>
      <c r="N187" s="626" t="s">
        <v>2553</v>
      </c>
      <c r="O187" s="626" t="s">
        <v>2566</v>
      </c>
      <c r="P187" s="626" t="s">
        <v>1421</v>
      </c>
      <c r="Q187" s="627">
        <v>44150</v>
      </c>
      <c r="R187" s="627"/>
      <c r="S187" s="627">
        <v>43435</v>
      </c>
      <c r="T187" s="627">
        <v>43445</v>
      </c>
      <c r="U187" s="623" t="s">
        <v>2555</v>
      </c>
      <c r="V187" s="624">
        <v>11741936</v>
      </c>
      <c r="W187" s="625">
        <v>2019</v>
      </c>
      <c r="X187" s="624">
        <v>12035484.4</v>
      </c>
      <c r="Y187" s="624">
        <v>15137218</v>
      </c>
      <c r="AA187" s="624">
        <v>0</v>
      </c>
      <c r="AC187" s="623" t="s">
        <v>1820</v>
      </c>
      <c r="AH187" s="623" t="s">
        <v>2567</v>
      </c>
      <c r="AI187" s="626">
        <v>115</v>
      </c>
      <c r="AN187" s="626" t="s">
        <v>2078</v>
      </c>
      <c r="AO187" s="626" t="s">
        <v>2078</v>
      </c>
    </row>
    <row r="188" spans="1:44" hidden="1">
      <c r="A188">
        <v>0</v>
      </c>
      <c r="B188" s="626">
        <v>210548</v>
      </c>
      <c r="C188" s="626">
        <v>71348</v>
      </c>
      <c r="D188" s="626">
        <v>102163</v>
      </c>
      <c r="F188" s="626" t="e">
        <f>VLOOKUP($K188,PSO!$A:$A,1,0)</f>
        <v>#N/A</v>
      </c>
      <c r="G188" s="626" t="e">
        <f>VLOOKUP($K188,SWEPCO!$A:$A,1,0)</f>
        <v>#N/A</v>
      </c>
      <c r="H188" s="626" t="e">
        <f>VLOOKUP($K188,#REF!,1,0)</f>
        <v>#REF!</v>
      </c>
      <c r="I188" s="626" t="str">
        <f t="shared" si="2"/>
        <v>Yes</v>
      </c>
      <c r="J188" s="626">
        <v>0</v>
      </c>
      <c r="K188" s="626">
        <f>Table1[[#This Row],[CPP]]</f>
        <v>0</v>
      </c>
      <c r="L188" s="626">
        <v>0</v>
      </c>
      <c r="M188" s="626" t="s">
        <v>2568</v>
      </c>
      <c r="N188" s="626" t="s">
        <v>2569</v>
      </c>
      <c r="O188" s="626" t="s">
        <v>2570</v>
      </c>
      <c r="P188" s="626" t="s">
        <v>1421</v>
      </c>
      <c r="Q188" s="627">
        <v>45077</v>
      </c>
      <c r="R188" s="627"/>
      <c r="S188" s="627">
        <v>44348</v>
      </c>
      <c r="T188" s="627">
        <v>43812</v>
      </c>
      <c r="U188" s="623" t="s">
        <v>2571</v>
      </c>
      <c r="V188" s="624">
        <v>3647471</v>
      </c>
      <c r="W188" s="625">
        <v>2019</v>
      </c>
      <c r="X188" s="624">
        <v>3927927.3066219999</v>
      </c>
      <c r="Y188" s="624">
        <v>3647471</v>
      </c>
      <c r="AA188" s="624">
        <v>0</v>
      </c>
      <c r="AC188" s="623" t="s">
        <v>1804</v>
      </c>
      <c r="AD188" s="623">
        <v>646209</v>
      </c>
      <c r="AE188" s="623" t="s">
        <v>2572</v>
      </c>
      <c r="AF188" s="623">
        <v>646231</v>
      </c>
      <c r="AG188" s="623" t="s">
        <v>2573</v>
      </c>
      <c r="AH188" s="623" t="s">
        <v>2574</v>
      </c>
      <c r="AI188" s="626">
        <v>161</v>
      </c>
      <c r="AK188" s="626">
        <v>3.3</v>
      </c>
      <c r="AN188" s="626" t="s">
        <v>2078</v>
      </c>
      <c r="AO188" s="626" t="s">
        <v>2078</v>
      </c>
    </row>
    <row r="189" spans="1:44" hidden="1">
      <c r="A189">
        <v>0</v>
      </c>
      <c r="B189" s="626">
        <v>210505</v>
      </c>
      <c r="C189" s="626">
        <v>71352</v>
      </c>
      <c r="D189" s="626">
        <v>102172</v>
      </c>
      <c r="F189" s="626" t="e">
        <f>VLOOKUP($K189,PSO!$A:$A,1,0)</f>
        <v>#N/A</v>
      </c>
      <c r="G189" s="626" t="e">
        <f>VLOOKUP($K189,SWEPCO!$A:$A,1,0)</f>
        <v>#N/A</v>
      </c>
      <c r="H189" s="626" t="e">
        <f>VLOOKUP($K189,#REF!,1,0)</f>
        <v>#REF!</v>
      </c>
      <c r="I189" s="626" t="str">
        <f t="shared" si="2"/>
        <v>Yes</v>
      </c>
      <c r="J189" s="626">
        <v>0</v>
      </c>
      <c r="K189" s="626">
        <f>Table1[[#This Row],[CPP]]</f>
        <v>0</v>
      </c>
      <c r="L189" s="626">
        <v>0</v>
      </c>
      <c r="M189" s="626" t="s">
        <v>2072</v>
      </c>
      <c r="N189" s="626" t="s">
        <v>2575</v>
      </c>
      <c r="O189" s="626" t="s">
        <v>2576</v>
      </c>
      <c r="P189" s="626" t="s">
        <v>1421</v>
      </c>
      <c r="Q189" s="627">
        <v>44166</v>
      </c>
      <c r="R189" s="627"/>
      <c r="S189" s="627">
        <v>43800</v>
      </c>
      <c r="T189" s="627">
        <v>43440</v>
      </c>
      <c r="U189" s="623" t="s">
        <v>2577</v>
      </c>
      <c r="V189" s="624">
        <v>717209</v>
      </c>
      <c r="W189" s="625">
        <v>2019</v>
      </c>
      <c r="X189" s="624">
        <v>735139.22499999998</v>
      </c>
      <c r="Y189" s="624">
        <v>717209</v>
      </c>
      <c r="AA189" s="624">
        <v>0</v>
      </c>
      <c r="AC189" s="623" t="s">
        <v>1804</v>
      </c>
      <c r="AH189" s="623" t="s">
        <v>2578</v>
      </c>
      <c r="AI189" s="626">
        <v>69</v>
      </c>
    </row>
    <row r="190" spans="1:44" hidden="1">
      <c r="A190">
        <v>0</v>
      </c>
      <c r="B190" s="626">
        <v>210540</v>
      </c>
      <c r="C190" s="626">
        <v>81498</v>
      </c>
      <c r="D190" s="626">
        <v>112358</v>
      </c>
      <c r="F190" s="626" t="e">
        <f>VLOOKUP($K190,PSO!$A:$A,1,0)</f>
        <v>#N/A</v>
      </c>
      <c r="G190" s="626" t="e">
        <f>VLOOKUP($K190,SWEPCO!$A:$A,1,0)</f>
        <v>#N/A</v>
      </c>
      <c r="H190" s="626" t="e">
        <f>VLOOKUP($K190,#REF!,1,0)</f>
        <v>#REF!</v>
      </c>
      <c r="I190" s="626" t="str">
        <f t="shared" si="2"/>
        <v>Yes</v>
      </c>
      <c r="J190" s="626">
        <v>0</v>
      </c>
      <c r="K190" s="626">
        <f>Table1[[#This Row],[CPP]]</f>
        <v>0</v>
      </c>
      <c r="L190" s="626">
        <v>0</v>
      </c>
      <c r="M190" s="626" t="s">
        <v>2104</v>
      </c>
      <c r="N190" s="626" t="s">
        <v>2579</v>
      </c>
      <c r="O190" s="626" t="s">
        <v>2580</v>
      </c>
      <c r="P190" s="626" t="s">
        <v>1421</v>
      </c>
      <c r="Q190" s="627">
        <v>44348</v>
      </c>
      <c r="R190" s="627"/>
      <c r="S190" s="627">
        <v>44348</v>
      </c>
      <c r="T190" s="627">
        <v>43787</v>
      </c>
      <c r="U190" s="623" t="s">
        <v>1814</v>
      </c>
      <c r="V190" s="624">
        <v>271289</v>
      </c>
      <c r="W190" s="625">
        <v>2020</v>
      </c>
      <c r="X190" s="624">
        <v>278071.22499999998</v>
      </c>
      <c r="Y190" s="624">
        <v>271289</v>
      </c>
      <c r="AA190" s="624">
        <v>0</v>
      </c>
      <c r="AC190" s="623" t="s">
        <v>1799</v>
      </c>
      <c r="AD190" s="623">
        <v>514887</v>
      </c>
      <c r="AE190" s="623" t="s">
        <v>2581</v>
      </c>
      <c r="AH190" s="623" t="s">
        <v>2582</v>
      </c>
      <c r="AI190" s="626">
        <v>138</v>
      </c>
      <c r="AN190" s="626" t="s">
        <v>2078</v>
      </c>
      <c r="AO190" s="626" t="s">
        <v>2078</v>
      </c>
    </row>
    <row r="191" spans="1:44">
      <c r="A191" t="s">
        <v>687</v>
      </c>
      <c r="B191" s="626">
        <v>210544</v>
      </c>
      <c r="C191" s="626">
        <v>81571</v>
      </c>
      <c r="D191" s="626">
        <v>112488</v>
      </c>
      <c r="F191" s="626" t="str">
        <f>VLOOKUP($K191,PSO!$A:$A,1,0)</f>
        <v>TP2019132</v>
      </c>
      <c r="G191" s="626" t="e">
        <f>VLOOKUP($K191,SWEPCO!$A:$A,1,0)</f>
        <v>#N/A</v>
      </c>
      <c r="H191" s="626" t="e">
        <f>VLOOKUP($K191,#REF!,1,0)</f>
        <v>#REF!</v>
      </c>
      <c r="I191" s="626" t="str">
        <f t="shared" si="2"/>
        <v>Yes</v>
      </c>
      <c r="J191" s="641" t="s">
        <v>2976</v>
      </c>
      <c r="K191" s="626" t="str">
        <f>Table1[[#This Row],[CPP]]</f>
        <v>TP2019132</v>
      </c>
      <c r="L191" s="626" t="s">
        <v>1830</v>
      </c>
      <c r="M191" s="626" t="s">
        <v>1425</v>
      </c>
      <c r="N191" s="623" t="s">
        <v>1904</v>
      </c>
      <c r="O191" s="623" t="s">
        <v>1833</v>
      </c>
      <c r="P191" s="623" t="s">
        <v>1421</v>
      </c>
      <c r="Q191" s="627">
        <v>44713</v>
      </c>
      <c r="R191" s="633">
        <v>44713</v>
      </c>
      <c r="S191" s="627">
        <v>44348</v>
      </c>
      <c r="T191" s="627">
        <v>43787</v>
      </c>
      <c r="U191" s="623" t="s">
        <v>1814</v>
      </c>
      <c r="V191" s="624">
        <v>9155167</v>
      </c>
      <c r="W191" s="625">
        <v>2020</v>
      </c>
      <c r="X191" s="624">
        <v>9618647.3293750007</v>
      </c>
      <c r="Y191" s="624">
        <v>9155167</v>
      </c>
      <c r="Z191" s="629">
        <f>6007768+117286+1715302</f>
        <v>7840356</v>
      </c>
      <c r="AA191" s="624">
        <v>0</v>
      </c>
      <c r="AC191" s="635" t="s">
        <v>1820</v>
      </c>
      <c r="AD191" s="623">
        <v>510407</v>
      </c>
      <c r="AE191" s="623" t="s">
        <v>1905</v>
      </c>
      <c r="AF191" s="623">
        <v>510371</v>
      </c>
      <c r="AG191" s="623" t="s">
        <v>1906</v>
      </c>
      <c r="AH191" s="623" t="s">
        <v>1834</v>
      </c>
      <c r="AI191" s="626" t="s">
        <v>1835</v>
      </c>
      <c r="AN191" s="626" t="s">
        <v>1800</v>
      </c>
      <c r="AP191" s="626" t="s">
        <v>1800</v>
      </c>
      <c r="AQ191" s="630" t="s">
        <v>1831</v>
      </c>
      <c r="AR191" t="s">
        <v>2583</v>
      </c>
    </row>
    <row r="192" spans="1:44">
      <c r="A192" t="s">
        <v>687</v>
      </c>
      <c r="B192" s="626">
        <v>210544</v>
      </c>
      <c r="C192" s="626">
        <v>81561</v>
      </c>
      <c r="D192" s="626">
        <v>112502</v>
      </c>
      <c r="F192" s="626" t="e">
        <f>VLOOKUP($K192,PSO!$A:$A,1,0)</f>
        <v>#N/A</v>
      </c>
      <c r="G192" s="626" t="e">
        <f>VLOOKUP($K192,SWEPCO!$A:$A,1,0)</f>
        <v>#N/A</v>
      </c>
      <c r="H192" s="626" t="e">
        <f>VLOOKUP($K192,#REF!,1,0)</f>
        <v>#REF!</v>
      </c>
      <c r="I192" s="626" t="str">
        <f t="shared" si="2"/>
        <v>Yes</v>
      </c>
      <c r="J192" s="640" t="s">
        <v>2977</v>
      </c>
      <c r="K192" s="626" t="str">
        <f>Table1[[#This Row],[CPP]]</f>
        <v>TP2019146</v>
      </c>
      <c r="L192" s="626" t="s">
        <v>2975</v>
      </c>
      <c r="M192" s="626" t="s">
        <v>1425</v>
      </c>
      <c r="N192" s="623" t="s">
        <v>1873</v>
      </c>
      <c r="O192" s="623" t="s">
        <v>1877</v>
      </c>
      <c r="P192" s="623" t="s">
        <v>1560</v>
      </c>
      <c r="Q192" s="627">
        <v>45778</v>
      </c>
      <c r="R192" s="633">
        <v>45778</v>
      </c>
      <c r="S192" s="627">
        <v>46023</v>
      </c>
      <c r="T192" s="627">
        <v>43787</v>
      </c>
      <c r="U192" s="623" t="s">
        <v>1814</v>
      </c>
      <c r="V192" s="624">
        <v>3165684</v>
      </c>
      <c r="W192" s="625">
        <v>2019</v>
      </c>
      <c r="X192" s="624">
        <v>3409095.4054840002</v>
      </c>
      <c r="Y192" s="624">
        <v>5329277</v>
      </c>
      <c r="Z192" s="629">
        <v>5374949</v>
      </c>
      <c r="AA192" s="624">
        <v>0</v>
      </c>
      <c r="AC192" s="623" t="s">
        <v>1827</v>
      </c>
      <c r="AH192" s="623" t="s">
        <v>1878</v>
      </c>
      <c r="AI192" s="626">
        <v>345</v>
      </c>
      <c r="AJ192" s="626">
        <v>0.06</v>
      </c>
      <c r="AN192" s="626" t="s">
        <v>1800</v>
      </c>
      <c r="AO192" s="626" t="s">
        <v>2078</v>
      </c>
      <c r="AP192" s="626" t="s">
        <v>1800</v>
      </c>
    </row>
    <row r="193" spans="1:44" hidden="1">
      <c r="A193">
        <v>0</v>
      </c>
      <c r="B193" s="626">
        <v>210541</v>
      </c>
      <c r="C193" s="626">
        <v>81503</v>
      </c>
      <c r="D193" s="626">
        <v>112363</v>
      </c>
      <c r="F193" s="626" t="e">
        <f>VLOOKUP($K193,PSO!$A:$A,1,0)</f>
        <v>#N/A</v>
      </c>
      <c r="G193" s="626" t="e">
        <f>VLOOKUP($K193,SWEPCO!$A:$A,1,0)</f>
        <v>#N/A</v>
      </c>
      <c r="H193" s="626" t="e">
        <f>VLOOKUP($K193,#REF!,1,0)</f>
        <v>#REF!</v>
      </c>
      <c r="I193" s="626" t="str">
        <f t="shared" si="2"/>
        <v>Yes</v>
      </c>
      <c r="J193" s="626">
        <v>0</v>
      </c>
      <c r="K193" s="626">
        <f>Table1[[#This Row],[CPP]]</f>
        <v>0</v>
      </c>
      <c r="L193" s="626">
        <v>0</v>
      </c>
      <c r="M193" s="626" t="s">
        <v>2265</v>
      </c>
      <c r="N193" s="626" t="s">
        <v>2584</v>
      </c>
      <c r="O193" s="626" t="s">
        <v>2585</v>
      </c>
      <c r="P193" s="626" t="s">
        <v>1421</v>
      </c>
      <c r="Q193" s="627">
        <v>44346</v>
      </c>
      <c r="R193" s="627"/>
      <c r="S193" s="627">
        <v>44348</v>
      </c>
      <c r="T193" s="627">
        <v>43787</v>
      </c>
      <c r="U193" s="623" t="s">
        <v>1814</v>
      </c>
      <c r="V193" s="624">
        <v>1658004</v>
      </c>
      <c r="W193" s="625">
        <v>2019</v>
      </c>
      <c r="X193" s="624">
        <v>1741940.4524999999</v>
      </c>
      <c r="Y193" s="624">
        <v>257408</v>
      </c>
      <c r="AC193" s="623" t="s">
        <v>1820</v>
      </c>
      <c r="AD193" s="623">
        <v>525454</v>
      </c>
      <c r="AE193" s="623" t="s">
        <v>2586</v>
      </c>
      <c r="AH193" s="623" t="s">
        <v>2587</v>
      </c>
      <c r="AI193" s="626">
        <v>115</v>
      </c>
      <c r="AN193" s="626" t="s">
        <v>2078</v>
      </c>
      <c r="AO193" s="626" t="s">
        <v>2078</v>
      </c>
    </row>
    <row r="194" spans="1:44" hidden="1">
      <c r="A194">
        <v>0</v>
      </c>
      <c r="B194" s="626">
        <v>210538</v>
      </c>
      <c r="C194" s="626">
        <v>81505</v>
      </c>
      <c r="D194" s="626">
        <v>112366</v>
      </c>
      <c r="F194" s="626" t="e">
        <f>VLOOKUP($K194,PSO!$A:$A,1,0)</f>
        <v>#N/A</v>
      </c>
      <c r="G194" s="626" t="e">
        <f>VLOOKUP($K194,SWEPCO!$A:$A,1,0)</f>
        <v>#N/A</v>
      </c>
      <c r="H194" s="626" t="e">
        <f>VLOOKUP($K194,#REF!,1,0)</f>
        <v>#REF!</v>
      </c>
      <c r="I194" s="626" t="str">
        <f t="shared" si="2"/>
        <v>Yes</v>
      </c>
      <c r="J194" s="626">
        <v>0</v>
      </c>
      <c r="K194" s="626">
        <f>Table1[[#This Row],[CPP]]</f>
        <v>0</v>
      </c>
      <c r="L194" s="626">
        <v>0</v>
      </c>
      <c r="M194" s="626" t="s">
        <v>2143</v>
      </c>
      <c r="N194" s="626" t="s">
        <v>2588</v>
      </c>
      <c r="O194" s="626" t="s">
        <v>2589</v>
      </c>
      <c r="P194" s="626" t="s">
        <v>1421</v>
      </c>
      <c r="Q194" s="627">
        <v>43862</v>
      </c>
      <c r="R194" s="627"/>
      <c r="S194" s="627">
        <v>44348</v>
      </c>
      <c r="T194" s="627">
        <v>43787</v>
      </c>
      <c r="U194" s="623" t="s">
        <v>1814</v>
      </c>
      <c r="V194" s="624">
        <v>2600000</v>
      </c>
      <c r="W194" s="625">
        <v>2020</v>
      </c>
      <c r="X194" s="624">
        <v>2600000</v>
      </c>
      <c r="Y194" s="624">
        <v>2555908</v>
      </c>
      <c r="AA194" s="624">
        <v>2555908</v>
      </c>
      <c r="AB194" s="626" t="s">
        <v>1942</v>
      </c>
      <c r="AC194" s="623" t="s">
        <v>1799</v>
      </c>
      <c r="AD194" s="623">
        <v>640103</v>
      </c>
      <c r="AE194" s="623" t="s">
        <v>2590</v>
      </c>
      <c r="AH194" s="623" t="s">
        <v>2591</v>
      </c>
      <c r="AI194" s="626">
        <v>115</v>
      </c>
      <c r="AO194" s="626" t="s">
        <v>1800</v>
      </c>
    </row>
    <row r="195" spans="1:44" hidden="1">
      <c r="A195">
        <v>0</v>
      </c>
      <c r="B195" s="626">
        <v>210538</v>
      </c>
      <c r="C195" s="626">
        <v>81506</v>
      </c>
      <c r="D195" s="626">
        <v>112367</v>
      </c>
      <c r="F195" s="626" t="e">
        <f>VLOOKUP($K195,PSO!$A:$A,1,0)</f>
        <v>#N/A</v>
      </c>
      <c r="G195" s="626" t="e">
        <f>VLOOKUP($K195,SWEPCO!$A:$A,1,0)</f>
        <v>#N/A</v>
      </c>
      <c r="H195" s="626" t="e">
        <f>VLOOKUP($K195,#REF!,1,0)</f>
        <v>#REF!</v>
      </c>
      <c r="I195" s="626" t="str">
        <f t="shared" si="2"/>
        <v>Yes</v>
      </c>
      <c r="J195" s="626">
        <v>0</v>
      </c>
      <c r="K195" s="626">
        <f>Table1[[#This Row],[CPP]]</f>
        <v>0</v>
      </c>
      <c r="L195" s="626">
        <v>0</v>
      </c>
      <c r="M195" s="626" t="s">
        <v>2143</v>
      </c>
      <c r="N195" s="626" t="s">
        <v>2592</v>
      </c>
      <c r="O195" s="626" t="s">
        <v>2593</v>
      </c>
      <c r="P195" s="626" t="s">
        <v>1421</v>
      </c>
      <c r="Q195" s="627">
        <v>44197</v>
      </c>
      <c r="R195" s="627"/>
      <c r="S195" s="627">
        <v>44348</v>
      </c>
      <c r="T195" s="627">
        <v>43787</v>
      </c>
      <c r="U195" s="623" t="s">
        <v>1814</v>
      </c>
      <c r="V195" s="624">
        <v>550000</v>
      </c>
      <c r="W195" s="625">
        <v>2020</v>
      </c>
      <c r="X195" s="624">
        <v>563750</v>
      </c>
      <c r="Y195" s="624">
        <v>434289</v>
      </c>
      <c r="AA195" s="624">
        <v>434289</v>
      </c>
      <c r="AB195" s="626" t="s">
        <v>1942</v>
      </c>
      <c r="AC195" s="623" t="s">
        <v>1799</v>
      </c>
      <c r="AD195" s="623">
        <v>640215</v>
      </c>
      <c r="AE195" s="623" t="s">
        <v>2594</v>
      </c>
      <c r="AH195" s="623" t="s">
        <v>2595</v>
      </c>
      <c r="AI195" s="626">
        <v>115</v>
      </c>
      <c r="AO195" s="626" t="s">
        <v>1800</v>
      </c>
    </row>
    <row r="196" spans="1:44" hidden="1">
      <c r="A196">
        <v>0</v>
      </c>
      <c r="B196" s="626">
        <v>210538</v>
      </c>
      <c r="C196" s="626">
        <v>81507</v>
      </c>
      <c r="D196" s="626">
        <v>112368</v>
      </c>
      <c r="F196" s="626" t="e">
        <f>VLOOKUP($K196,PSO!$A:$A,1,0)</f>
        <v>#N/A</v>
      </c>
      <c r="G196" s="626" t="e">
        <f>VLOOKUP($K196,SWEPCO!$A:$A,1,0)</f>
        <v>#N/A</v>
      </c>
      <c r="H196" s="626" t="e">
        <f>VLOOKUP($K196,#REF!,1,0)</f>
        <v>#REF!</v>
      </c>
      <c r="I196" s="626" t="str">
        <f t="shared" si="2"/>
        <v>Yes</v>
      </c>
      <c r="J196" s="626">
        <v>0</v>
      </c>
      <c r="K196" s="626">
        <f>Table1[[#This Row],[CPP]]</f>
        <v>0</v>
      </c>
      <c r="L196" s="626">
        <v>0</v>
      </c>
      <c r="M196" s="626" t="s">
        <v>2143</v>
      </c>
      <c r="N196" s="626" t="s">
        <v>2596</v>
      </c>
      <c r="O196" s="626" t="s">
        <v>2597</v>
      </c>
      <c r="P196" s="626" t="s">
        <v>1421</v>
      </c>
      <c r="Q196" s="627">
        <v>44743</v>
      </c>
      <c r="R196" s="627"/>
      <c r="S196" s="627">
        <v>44348</v>
      </c>
      <c r="T196" s="627">
        <v>43787</v>
      </c>
      <c r="U196" s="623" t="s">
        <v>1814</v>
      </c>
      <c r="V196" s="624">
        <v>510000</v>
      </c>
      <c r="W196" s="625">
        <v>2020</v>
      </c>
      <c r="X196" s="624">
        <v>535818.75</v>
      </c>
      <c r="Y196" s="624">
        <v>679553</v>
      </c>
      <c r="AA196" s="624">
        <v>0</v>
      </c>
      <c r="AC196" s="623" t="s">
        <v>1804</v>
      </c>
      <c r="AD196" s="623">
        <v>640280</v>
      </c>
      <c r="AE196" s="623" t="s">
        <v>2598</v>
      </c>
      <c r="AH196" s="623" t="s">
        <v>2599</v>
      </c>
      <c r="AI196" s="626">
        <v>138</v>
      </c>
      <c r="AN196" s="626" t="s">
        <v>2078</v>
      </c>
      <c r="AO196" s="626" t="s">
        <v>2078</v>
      </c>
    </row>
    <row r="197" spans="1:44" hidden="1">
      <c r="A197">
        <v>0</v>
      </c>
      <c r="B197" s="626">
        <v>210539</v>
      </c>
      <c r="C197" s="626">
        <v>81508</v>
      </c>
      <c r="D197" s="626">
        <v>112369</v>
      </c>
      <c r="F197" s="626" t="e">
        <f>VLOOKUP($K197,PSO!$A:$A,1,0)</f>
        <v>#N/A</v>
      </c>
      <c r="G197" s="626" t="e">
        <f>VLOOKUP($K197,SWEPCO!$A:$A,1,0)</f>
        <v>#N/A</v>
      </c>
      <c r="H197" s="626" t="e">
        <f>VLOOKUP($K197,#REF!,1,0)</f>
        <v>#N/A</v>
      </c>
      <c r="I197" s="626" t="str">
        <f t="shared" si="2"/>
        <v>No</v>
      </c>
      <c r="J197" s="626" t="e">
        <v>#N/A</v>
      </c>
      <c r="K197" s="626" t="e">
        <f>Table1[[#This Row],[CPP]]</f>
        <v>#N/A</v>
      </c>
      <c r="L197" s="626" t="e">
        <v>#N/A</v>
      </c>
      <c r="M197" s="626" t="s">
        <v>2600</v>
      </c>
      <c r="N197" s="626" t="s">
        <v>2601</v>
      </c>
      <c r="O197" s="626" t="s">
        <v>2602</v>
      </c>
      <c r="P197" s="626" t="s">
        <v>1421</v>
      </c>
      <c r="Q197" s="627">
        <v>44377</v>
      </c>
      <c r="R197" s="627"/>
      <c r="S197" s="627">
        <v>44348</v>
      </c>
      <c r="T197" s="627">
        <v>43787</v>
      </c>
      <c r="U197" s="623" t="s">
        <v>1814</v>
      </c>
      <c r="V197" s="624">
        <v>311400</v>
      </c>
      <c r="W197" s="625">
        <v>2019</v>
      </c>
      <c r="X197" s="624">
        <v>327164.625</v>
      </c>
      <c r="Y197" s="624">
        <v>259864</v>
      </c>
      <c r="AA197" s="624">
        <v>0</v>
      </c>
      <c r="AC197" s="623" t="s">
        <v>1820</v>
      </c>
      <c r="AD197" s="623">
        <v>542978</v>
      </c>
      <c r="AE197" s="623" t="s">
        <v>2603</v>
      </c>
      <c r="AH197" s="623" t="s">
        <v>2604</v>
      </c>
      <c r="AI197" s="626">
        <v>161</v>
      </c>
      <c r="AM197" s="626" t="s">
        <v>1800</v>
      </c>
      <c r="AN197" s="626" t="s">
        <v>1800</v>
      </c>
      <c r="AO197" s="626" t="s">
        <v>1800</v>
      </c>
    </row>
    <row r="198" spans="1:44" hidden="1">
      <c r="A198">
        <v>0</v>
      </c>
      <c r="B198" s="626">
        <v>210539</v>
      </c>
      <c r="C198" s="626">
        <v>81509</v>
      </c>
      <c r="D198" s="626">
        <v>112370</v>
      </c>
      <c r="F198" s="626" t="e">
        <f>VLOOKUP($K198,PSO!$A:$A,1,0)</f>
        <v>#N/A</v>
      </c>
      <c r="G198" s="626" t="e">
        <f>VLOOKUP($K198,SWEPCO!$A:$A,1,0)</f>
        <v>#N/A</v>
      </c>
      <c r="H198" s="626" t="e">
        <f>VLOOKUP($K198,#REF!,1,0)</f>
        <v>#REF!</v>
      </c>
      <c r="I198" s="626" t="str">
        <f t="shared" si="2"/>
        <v>Yes</v>
      </c>
      <c r="J198" s="626">
        <v>0</v>
      </c>
      <c r="K198" s="626">
        <f>Table1[[#This Row],[CPP]]</f>
        <v>0</v>
      </c>
      <c r="L198" s="626">
        <v>0</v>
      </c>
      <c r="M198" s="626" t="s">
        <v>2600</v>
      </c>
      <c r="N198" s="626" t="s">
        <v>2605</v>
      </c>
      <c r="O198" s="626" t="s">
        <v>2606</v>
      </c>
      <c r="P198" s="626" t="s">
        <v>1421</v>
      </c>
      <c r="Q198" s="627">
        <v>44098</v>
      </c>
      <c r="R198" s="627"/>
      <c r="S198" s="627">
        <v>44348</v>
      </c>
      <c r="T198" s="627">
        <v>43787</v>
      </c>
      <c r="U198" s="623" t="s">
        <v>1814</v>
      </c>
      <c r="V198" s="624">
        <v>468500</v>
      </c>
      <c r="W198" s="625">
        <v>2019</v>
      </c>
      <c r="X198" s="624">
        <v>480212.5</v>
      </c>
      <c r="Y198" s="624">
        <v>400871</v>
      </c>
      <c r="AA198" s="624">
        <v>400871</v>
      </c>
      <c r="AB198" s="626" t="s">
        <v>1942</v>
      </c>
      <c r="AC198" s="623" t="s">
        <v>1799</v>
      </c>
      <c r="AD198" s="623">
        <v>542997</v>
      </c>
      <c r="AE198" s="623" t="s">
        <v>2607</v>
      </c>
      <c r="AH198" s="623" t="s">
        <v>2608</v>
      </c>
      <c r="AI198" s="626">
        <v>161</v>
      </c>
      <c r="AM198" s="626" t="s">
        <v>1800</v>
      </c>
      <c r="AO198" s="626" t="s">
        <v>1800</v>
      </c>
    </row>
    <row r="199" spans="1:44" hidden="1">
      <c r="A199">
        <v>0</v>
      </c>
      <c r="B199" s="626">
        <v>210539</v>
      </c>
      <c r="C199" s="626">
        <v>81511</v>
      </c>
      <c r="D199" s="626">
        <v>112372</v>
      </c>
      <c r="F199" s="626" t="e">
        <f>VLOOKUP($K199,PSO!$A:$A,1,0)</f>
        <v>#N/A</v>
      </c>
      <c r="G199" s="626" t="e">
        <f>VLOOKUP($K199,SWEPCO!$A:$A,1,0)</f>
        <v>#N/A</v>
      </c>
      <c r="H199" s="626" t="e">
        <f>VLOOKUP($K199,#REF!,1,0)</f>
        <v>#REF!</v>
      </c>
      <c r="I199" s="626" t="str">
        <f t="shared" si="2"/>
        <v>Yes</v>
      </c>
      <c r="J199" s="626">
        <v>0</v>
      </c>
      <c r="K199" s="626">
        <f>Table1[[#This Row],[CPP]]</f>
        <v>0</v>
      </c>
      <c r="L199" s="626">
        <v>0</v>
      </c>
      <c r="M199" s="626" t="s">
        <v>2600</v>
      </c>
      <c r="N199" s="626" t="s">
        <v>2609</v>
      </c>
      <c r="O199" s="626" t="s">
        <v>2610</v>
      </c>
      <c r="P199" s="626" t="s">
        <v>1421</v>
      </c>
      <c r="Q199" s="627">
        <v>44561</v>
      </c>
      <c r="R199" s="627"/>
      <c r="S199" s="627">
        <v>44348</v>
      </c>
      <c r="T199" s="627">
        <v>43787</v>
      </c>
      <c r="U199" s="623" t="s">
        <v>1814</v>
      </c>
      <c r="V199" s="624">
        <v>898600</v>
      </c>
      <c r="W199" s="625">
        <v>2019</v>
      </c>
      <c r="X199" s="624">
        <v>944091.625</v>
      </c>
      <c r="Y199" s="624">
        <v>1348442</v>
      </c>
      <c r="AA199" s="624">
        <v>0</v>
      </c>
      <c r="AC199" s="623" t="s">
        <v>1820</v>
      </c>
      <c r="AD199" s="623">
        <v>542993</v>
      </c>
      <c r="AE199" s="623" t="s">
        <v>2611</v>
      </c>
      <c r="AH199" s="623" t="s">
        <v>2612</v>
      </c>
      <c r="AI199" s="626">
        <v>161</v>
      </c>
      <c r="AM199" s="626" t="s">
        <v>1800</v>
      </c>
    </row>
    <row r="200" spans="1:44" hidden="1">
      <c r="A200">
        <v>0</v>
      </c>
      <c r="B200" s="626">
        <v>210545</v>
      </c>
      <c r="C200" s="626">
        <v>81513</v>
      </c>
      <c r="D200" s="626">
        <v>112377</v>
      </c>
      <c r="F200" s="626" t="e">
        <f>VLOOKUP($K200,PSO!$A:$A,1,0)</f>
        <v>#N/A</v>
      </c>
      <c r="G200" s="626" t="e">
        <f>VLOOKUP($K200,SWEPCO!$A:$A,1,0)</f>
        <v>#N/A</v>
      </c>
      <c r="H200" s="626" t="e">
        <f>VLOOKUP($K200,#REF!,1,0)</f>
        <v>#REF!</v>
      </c>
      <c r="I200" s="626" t="str">
        <f t="shared" si="2"/>
        <v>Yes</v>
      </c>
      <c r="J200" s="626">
        <v>0</v>
      </c>
      <c r="K200" s="626">
        <f>Table1[[#This Row],[CPP]]</f>
        <v>0</v>
      </c>
      <c r="L200" s="626">
        <v>0</v>
      </c>
      <c r="M200" s="626" t="s">
        <v>2072</v>
      </c>
      <c r="N200" s="626" t="s">
        <v>2613</v>
      </c>
      <c r="O200" s="626" t="s">
        <v>2614</v>
      </c>
      <c r="P200" s="626" t="s">
        <v>1421</v>
      </c>
      <c r="Q200" s="627">
        <v>46600</v>
      </c>
      <c r="R200" s="627"/>
      <c r="S200" s="627">
        <v>44348</v>
      </c>
      <c r="T200" s="627">
        <v>43787</v>
      </c>
      <c r="U200" s="623" t="s">
        <v>1814</v>
      </c>
      <c r="V200" s="624">
        <v>828359</v>
      </c>
      <c r="W200" s="625">
        <v>2020</v>
      </c>
      <c r="X200" s="624">
        <v>870294.67437499994</v>
      </c>
      <c r="Y200" s="624">
        <v>838500</v>
      </c>
      <c r="AA200" s="624">
        <v>0</v>
      </c>
      <c r="AC200" s="623" t="s">
        <v>1804</v>
      </c>
      <c r="AD200" s="623">
        <v>520814</v>
      </c>
      <c r="AE200" s="623" t="s">
        <v>2114</v>
      </c>
      <c r="AH200" s="623" t="s">
        <v>2615</v>
      </c>
      <c r="AI200" s="626">
        <v>138</v>
      </c>
    </row>
    <row r="201" spans="1:44" hidden="1">
      <c r="A201">
        <v>0</v>
      </c>
      <c r="B201" s="626">
        <v>210545</v>
      </c>
      <c r="C201" s="626">
        <v>81514</v>
      </c>
      <c r="D201" s="626">
        <v>112378</v>
      </c>
      <c r="F201" s="626" t="e">
        <f>VLOOKUP($K201,PSO!$A:$A,1,0)</f>
        <v>#N/A</v>
      </c>
      <c r="G201" s="626" t="e">
        <f>VLOOKUP($K201,SWEPCO!$A:$A,1,0)</f>
        <v>#N/A</v>
      </c>
      <c r="H201" s="626" t="e">
        <f>VLOOKUP($K201,#REF!,1,0)</f>
        <v>#REF!</v>
      </c>
      <c r="I201" s="626" t="str">
        <f t="shared" si="2"/>
        <v>Yes</v>
      </c>
      <c r="J201" s="626">
        <v>0</v>
      </c>
      <c r="K201" s="626">
        <f>Table1[[#This Row],[CPP]]</f>
        <v>0</v>
      </c>
      <c r="L201" s="626">
        <v>0</v>
      </c>
      <c r="M201" s="626" t="s">
        <v>2072</v>
      </c>
      <c r="N201" s="626" t="s">
        <v>2616</v>
      </c>
      <c r="O201" s="626" t="s">
        <v>2617</v>
      </c>
      <c r="P201" s="626" t="s">
        <v>1421</v>
      </c>
      <c r="Q201" s="627">
        <v>44348</v>
      </c>
      <c r="R201" s="627"/>
      <c r="S201" s="627">
        <v>44348</v>
      </c>
      <c r="T201" s="627">
        <v>43787</v>
      </c>
      <c r="U201" s="623" t="s">
        <v>1814</v>
      </c>
      <c r="V201" s="624">
        <v>52400</v>
      </c>
      <c r="W201" s="625">
        <v>2020</v>
      </c>
      <c r="X201" s="624">
        <v>53710</v>
      </c>
      <c r="Y201" s="624">
        <v>52400</v>
      </c>
      <c r="AA201" s="624">
        <v>0</v>
      </c>
      <c r="AC201" s="623" t="s">
        <v>1804</v>
      </c>
      <c r="AD201" s="623">
        <v>521088</v>
      </c>
      <c r="AE201" s="623" t="s">
        <v>2618</v>
      </c>
      <c r="AH201" s="623" t="s">
        <v>2619</v>
      </c>
      <c r="AI201" s="626">
        <v>69</v>
      </c>
      <c r="AN201" s="626" t="s">
        <v>2078</v>
      </c>
      <c r="AO201" s="626" t="s">
        <v>2078</v>
      </c>
    </row>
    <row r="202" spans="1:44" hidden="1">
      <c r="A202">
        <v>0</v>
      </c>
      <c r="B202" s="626">
        <v>210545</v>
      </c>
      <c r="C202" s="626">
        <v>81515</v>
      </c>
      <c r="D202" s="626">
        <v>112379</v>
      </c>
      <c r="F202" s="626" t="e">
        <f>VLOOKUP($K202,PSO!$A:$A,1,0)</f>
        <v>#N/A</v>
      </c>
      <c r="G202" s="626" t="e">
        <f>VLOOKUP($K202,SWEPCO!$A:$A,1,0)</f>
        <v>#N/A</v>
      </c>
      <c r="H202" s="626" t="e">
        <f>VLOOKUP($K202,#REF!,1,0)</f>
        <v>#REF!</v>
      </c>
      <c r="I202" s="626" t="str">
        <f t="shared" si="2"/>
        <v>Yes</v>
      </c>
      <c r="J202" s="626">
        <v>0</v>
      </c>
      <c r="K202" s="626">
        <f>Table1[[#This Row],[CPP]]</f>
        <v>0</v>
      </c>
      <c r="L202" s="626">
        <v>0</v>
      </c>
      <c r="M202" s="626" t="s">
        <v>2072</v>
      </c>
      <c r="N202" s="626" t="s">
        <v>2620</v>
      </c>
      <c r="O202" s="626" t="s">
        <v>2621</v>
      </c>
      <c r="P202" s="626" t="s">
        <v>1421</v>
      </c>
      <c r="Q202" s="627">
        <v>44924</v>
      </c>
      <c r="R202" s="627"/>
      <c r="S202" s="627">
        <v>44348</v>
      </c>
      <c r="T202" s="627">
        <v>43787</v>
      </c>
      <c r="U202" s="623" t="s">
        <v>1814</v>
      </c>
      <c r="V202" s="624">
        <v>822500</v>
      </c>
      <c r="W202" s="625">
        <v>2020</v>
      </c>
      <c r="X202" s="624">
        <v>864139.0625</v>
      </c>
      <c r="Y202" s="624">
        <v>4100000</v>
      </c>
      <c r="AA202" s="624">
        <v>0</v>
      </c>
      <c r="AC202" s="623" t="s">
        <v>1804</v>
      </c>
      <c r="AD202" s="623">
        <v>520999</v>
      </c>
      <c r="AE202" s="623" t="s">
        <v>2185</v>
      </c>
      <c r="AH202" s="623" t="s">
        <v>2622</v>
      </c>
      <c r="AN202" s="626" t="s">
        <v>2078</v>
      </c>
      <c r="AO202" s="626" t="s">
        <v>2078</v>
      </c>
    </row>
    <row r="203" spans="1:44" hidden="1">
      <c r="A203">
        <v>0</v>
      </c>
      <c r="B203" s="626">
        <v>210545</v>
      </c>
      <c r="C203" s="626">
        <v>81515</v>
      </c>
      <c r="D203" s="626">
        <v>112380</v>
      </c>
      <c r="F203" s="626" t="e">
        <f>VLOOKUP($K203,PSO!$A:$A,1,0)</f>
        <v>#N/A</v>
      </c>
      <c r="G203" s="626" t="e">
        <f>VLOOKUP($K203,SWEPCO!$A:$A,1,0)</f>
        <v>#N/A</v>
      </c>
      <c r="H203" s="626" t="e">
        <f>VLOOKUP($K203,#REF!,1,0)</f>
        <v>#REF!</v>
      </c>
      <c r="I203" s="626" t="str">
        <f t="shared" si="2"/>
        <v>Yes</v>
      </c>
      <c r="J203" s="626">
        <v>0</v>
      </c>
      <c r="K203" s="626">
        <f>Table1[[#This Row],[CPP]]</f>
        <v>0</v>
      </c>
      <c r="L203" s="626">
        <v>0</v>
      </c>
      <c r="M203" s="626" t="s">
        <v>2072</v>
      </c>
      <c r="N203" s="626" t="s">
        <v>2620</v>
      </c>
      <c r="O203" s="626" t="s">
        <v>2623</v>
      </c>
      <c r="P203" s="626" t="s">
        <v>1421</v>
      </c>
      <c r="Q203" s="627">
        <v>44713</v>
      </c>
      <c r="R203" s="627"/>
      <c r="S203" s="627">
        <v>44348</v>
      </c>
      <c r="T203" s="627">
        <v>43787</v>
      </c>
      <c r="U203" s="623" t="s">
        <v>1814</v>
      </c>
      <c r="V203" s="624">
        <v>128300</v>
      </c>
      <c r="W203" s="625">
        <v>2020</v>
      </c>
      <c r="X203" s="624">
        <v>134795.1875</v>
      </c>
      <c r="Y203" s="624">
        <v>204000</v>
      </c>
      <c r="AA203" s="624">
        <v>0</v>
      </c>
      <c r="AC203" s="623" t="s">
        <v>1804</v>
      </c>
      <c r="AD203" s="623">
        <v>520995</v>
      </c>
      <c r="AE203" s="623" t="s">
        <v>2185</v>
      </c>
      <c r="AH203" s="623" t="s">
        <v>2624</v>
      </c>
      <c r="AN203" s="626" t="s">
        <v>2078</v>
      </c>
      <c r="AO203" s="626" t="s">
        <v>2078</v>
      </c>
    </row>
    <row r="204" spans="1:44" hidden="1">
      <c r="A204">
        <v>0</v>
      </c>
      <c r="B204" s="626">
        <v>210542</v>
      </c>
      <c r="C204" s="626">
        <v>81516</v>
      </c>
      <c r="D204" s="626">
        <v>112381</v>
      </c>
      <c r="F204" s="626" t="e">
        <f>VLOOKUP($K204,PSO!$A:$A,1,0)</f>
        <v>#N/A</v>
      </c>
      <c r="G204" s="626" t="e">
        <f>VLOOKUP($K204,SWEPCO!$A:$A,1,0)</f>
        <v>#N/A</v>
      </c>
      <c r="H204" s="626" t="e">
        <f>VLOOKUP($K204,#REF!,1,0)</f>
        <v>#REF!</v>
      </c>
      <c r="I204" s="626" t="str">
        <f t="shared" si="2"/>
        <v>Yes</v>
      </c>
      <c r="J204" s="626">
        <v>0</v>
      </c>
      <c r="K204" s="626">
        <f>Table1[[#This Row],[CPP]]</f>
        <v>0</v>
      </c>
      <c r="L204" s="626">
        <v>0</v>
      </c>
      <c r="M204" s="626" t="s">
        <v>2107</v>
      </c>
      <c r="N204" s="626" t="s">
        <v>2625</v>
      </c>
      <c r="O204" s="626" t="s">
        <v>2626</v>
      </c>
      <c r="P204" s="626" t="s">
        <v>1421</v>
      </c>
      <c r="Q204" s="627">
        <v>44713</v>
      </c>
      <c r="R204" s="627"/>
      <c r="S204" s="627">
        <v>44287</v>
      </c>
      <c r="T204" s="627">
        <v>43787</v>
      </c>
      <c r="U204" s="623" t="s">
        <v>1814</v>
      </c>
      <c r="V204" s="624">
        <v>3067168.2</v>
      </c>
      <c r="W204" s="625">
        <v>2020</v>
      </c>
      <c r="X204" s="624">
        <v>3222443.5901250001</v>
      </c>
      <c r="Y204" s="624">
        <v>3393918</v>
      </c>
      <c r="AA204" s="624">
        <v>0</v>
      </c>
      <c r="AC204" s="623" t="s">
        <v>1804</v>
      </c>
      <c r="AD204" s="623">
        <v>533322</v>
      </c>
      <c r="AE204" s="623" t="s">
        <v>2627</v>
      </c>
      <c r="AF204" s="623">
        <v>533337</v>
      </c>
      <c r="AG204" s="623" t="s">
        <v>2628</v>
      </c>
      <c r="AH204" s="623" t="s">
        <v>2629</v>
      </c>
      <c r="AI204" s="626">
        <v>115</v>
      </c>
      <c r="AJ204" s="626">
        <v>4</v>
      </c>
      <c r="AM204" s="626" t="s">
        <v>1800</v>
      </c>
      <c r="AN204" s="626" t="s">
        <v>1800</v>
      </c>
    </row>
    <row r="205" spans="1:44" hidden="1">
      <c r="A205">
        <v>0</v>
      </c>
      <c r="B205" s="626">
        <v>210605</v>
      </c>
      <c r="C205" s="626">
        <v>81516</v>
      </c>
      <c r="D205" s="626">
        <v>112383</v>
      </c>
      <c r="F205" s="626" t="e">
        <f>VLOOKUP($K205,PSO!$A:$A,1,0)</f>
        <v>#N/A</v>
      </c>
      <c r="G205" s="626" t="e">
        <f>VLOOKUP($K205,SWEPCO!$A:$A,1,0)</f>
        <v>#N/A</v>
      </c>
      <c r="H205" s="626" t="e">
        <f>VLOOKUP($K205,#REF!,1,0)</f>
        <v>#REF!</v>
      </c>
      <c r="I205" s="626" t="str">
        <f t="shared" si="2"/>
        <v>Yes</v>
      </c>
      <c r="J205" s="626">
        <v>0</v>
      </c>
      <c r="K205" s="626">
        <f>Table1[[#This Row],[CPP]]</f>
        <v>0</v>
      </c>
      <c r="L205" s="626">
        <v>0</v>
      </c>
      <c r="M205" s="626" t="s">
        <v>2107</v>
      </c>
      <c r="N205" s="626" t="s">
        <v>2625</v>
      </c>
      <c r="O205" s="626" t="s">
        <v>2630</v>
      </c>
      <c r="P205" s="626" t="s">
        <v>1421</v>
      </c>
      <c r="Q205" s="627">
        <v>44713</v>
      </c>
      <c r="R205" s="627"/>
      <c r="S205" s="627">
        <v>44287</v>
      </c>
      <c r="T205" s="627">
        <v>44257</v>
      </c>
      <c r="U205" s="623" t="s">
        <v>1814</v>
      </c>
      <c r="V205" s="624">
        <v>9204123</v>
      </c>
      <c r="W205" s="625">
        <v>2020</v>
      </c>
      <c r="X205" s="624">
        <v>9670081.7268749997</v>
      </c>
      <c r="Y205" s="624">
        <v>10675598</v>
      </c>
      <c r="AA205" s="624">
        <v>0</v>
      </c>
      <c r="AC205" s="623" t="s">
        <v>1804</v>
      </c>
      <c r="AD205" s="623">
        <v>533338</v>
      </c>
      <c r="AE205" s="623" t="s">
        <v>2631</v>
      </c>
      <c r="AF205" s="623">
        <v>533338</v>
      </c>
      <c r="AG205" s="623" t="s">
        <v>2631</v>
      </c>
      <c r="AH205" s="623" t="s">
        <v>2632</v>
      </c>
      <c r="AI205" s="626">
        <v>115</v>
      </c>
      <c r="AJ205" s="626">
        <v>2.2000000000000002</v>
      </c>
      <c r="AM205" s="626" t="s">
        <v>1800</v>
      </c>
      <c r="AN205" s="626" t="s">
        <v>1800</v>
      </c>
    </row>
    <row r="206" spans="1:44">
      <c r="A206"/>
      <c r="C206" s="626">
        <v>81657</v>
      </c>
      <c r="D206" s="626">
        <v>122665</v>
      </c>
      <c r="F206" s="626" t="e">
        <f>VLOOKUP($K206,PSO!$A:$A,1,0)</f>
        <v>#N/A</v>
      </c>
      <c r="G206" s="626" t="e">
        <f>VLOOKUP($K206,SWEPCO!$A:$A,1,0)</f>
        <v>#N/A</v>
      </c>
      <c r="H206" s="626" t="e">
        <f>VLOOKUP($K206,#REF!,1,0)</f>
        <v>#REF!</v>
      </c>
      <c r="I206" s="626" t="str">
        <f t="shared" si="2"/>
        <v>Yes</v>
      </c>
      <c r="J206" s="640" t="s">
        <v>2978</v>
      </c>
      <c r="K206" s="626">
        <f>Table1[[#This Row],[CPP]]</f>
        <v>0</v>
      </c>
      <c r="M206" s="626" t="s">
        <v>1425</v>
      </c>
      <c r="N206" s="623" t="s">
        <v>2339</v>
      </c>
      <c r="O206" s="623" t="s">
        <v>1982</v>
      </c>
      <c r="P206" s="623" t="s">
        <v>1592</v>
      </c>
      <c r="R206" s="630"/>
      <c r="U206" s="623" t="s">
        <v>1826</v>
      </c>
      <c r="Y206" s="624">
        <v>1388819</v>
      </c>
      <c r="Z206" s="629"/>
      <c r="AA206" s="624">
        <v>0</v>
      </c>
      <c r="AC206" s="623" t="s">
        <v>1827</v>
      </c>
      <c r="AH206" s="623" t="s">
        <v>1983</v>
      </c>
      <c r="AI206" s="630">
        <v>345</v>
      </c>
      <c r="AJ206" s="626">
        <v>0.18</v>
      </c>
      <c r="AN206" s="626" t="s">
        <v>2078</v>
      </c>
      <c r="AO206" s="626" t="s">
        <v>2078</v>
      </c>
      <c r="AP206" s="626" t="s">
        <v>1800</v>
      </c>
      <c r="AR206" s="635" t="s">
        <v>2633</v>
      </c>
    </row>
    <row r="207" spans="1:44">
      <c r="A207"/>
      <c r="C207" s="626">
        <v>81657</v>
      </c>
      <c r="D207" s="626">
        <v>122666</v>
      </c>
      <c r="F207" s="626" t="e">
        <f>VLOOKUP($K207,PSO!$A:$A,1,0)</f>
        <v>#N/A</v>
      </c>
      <c r="G207" s="626" t="e">
        <f>VLOOKUP($K207,SWEPCO!$A:$A,1,0)</f>
        <v>#N/A</v>
      </c>
      <c r="H207" s="626" t="e">
        <f>VLOOKUP($K207,#REF!,1,0)</f>
        <v>#REF!</v>
      </c>
      <c r="I207" s="626" t="str">
        <f t="shared" si="2"/>
        <v>Yes</v>
      </c>
      <c r="J207" s="640" t="s">
        <v>2978</v>
      </c>
      <c r="K207" s="626">
        <f>Table1[[#This Row],[CPP]]</f>
        <v>0</v>
      </c>
      <c r="M207" s="626" t="s">
        <v>1425</v>
      </c>
      <c r="N207" s="623" t="s">
        <v>2339</v>
      </c>
      <c r="O207" s="623" t="s">
        <v>1984</v>
      </c>
      <c r="P207" s="623" t="s">
        <v>1592</v>
      </c>
      <c r="R207" s="630"/>
      <c r="U207" s="623" t="s">
        <v>1826</v>
      </c>
      <c r="Y207" s="624">
        <v>10361130</v>
      </c>
      <c r="Z207" s="629"/>
      <c r="AA207" s="624">
        <v>0</v>
      </c>
      <c r="AC207" s="623" t="s">
        <v>1827</v>
      </c>
      <c r="AH207" s="623" t="s">
        <v>1985</v>
      </c>
      <c r="AI207" s="630">
        <v>345</v>
      </c>
      <c r="AN207" s="626" t="s">
        <v>2078</v>
      </c>
      <c r="AO207" s="626" t="s">
        <v>2078</v>
      </c>
      <c r="AP207" s="626" t="s">
        <v>1800</v>
      </c>
      <c r="AR207" s="635" t="s">
        <v>2633</v>
      </c>
    </row>
    <row r="208" spans="1:44" hidden="1">
      <c r="A208">
        <v>0</v>
      </c>
      <c r="B208" s="626">
        <v>210545</v>
      </c>
      <c r="C208" s="626">
        <v>81525</v>
      </c>
      <c r="D208" s="626">
        <v>112395</v>
      </c>
      <c r="F208" s="626" t="e">
        <f>VLOOKUP($K208,PSO!$A:$A,1,0)</f>
        <v>#N/A</v>
      </c>
      <c r="G208" s="626" t="e">
        <f>VLOOKUP($K208,SWEPCO!$A:$A,1,0)</f>
        <v>#N/A</v>
      </c>
      <c r="H208" s="626" t="e">
        <f>VLOOKUP($K208,#REF!,1,0)</f>
        <v>#REF!</v>
      </c>
      <c r="I208" s="626" t="str">
        <f t="shared" ref="I208:I271" si="3">IF(AND(ISNA(F208),ISNA(G208),ISNA(H208)),"No","Yes")</f>
        <v>Yes</v>
      </c>
      <c r="J208" s="626">
        <v>0</v>
      </c>
      <c r="K208" s="626">
        <f>Table1[[#This Row],[CPP]]</f>
        <v>0</v>
      </c>
      <c r="L208" s="626">
        <v>0</v>
      </c>
      <c r="M208" s="626" t="s">
        <v>2072</v>
      </c>
      <c r="N208" s="626" t="s">
        <v>2634</v>
      </c>
      <c r="O208" s="626" t="s">
        <v>2635</v>
      </c>
      <c r="P208" s="626" t="s">
        <v>1421</v>
      </c>
      <c r="Q208" s="627">
        <v>45989</v>
      </c>
      <c r="R208" s="627"/>
      <c r="S208" s="627">
        <v>44348</v>
      </c>
      <c r="T208" s="627">
        <v>43787</v>
      </c>
      <c r="U208" s="623" t="s">
        <v>1814</v>
      </c>
      <c r="V208" s="624">
        <v>400000</v>
      </c>
      <c r="W208" s="625">
        <v>2020</v>
      </c>
      <c r="X208" s="624">
        <v>420250</v>
      </c>
      <c r="Y208" s="624">
        <v>400000</v>
      </c>
      <c r="AA208" s="624">
        <v>0</v>
      </c>
      <c r="AC208" s="623" t="s">
        <v>1804</v>
      </c>
      <c r="AD208" s="623">
        <v>520929</v>
      </c>
      <c r="AE208" s="623" t="s">
        <v>2636</v>
      </c>
      <c r="AH208" s="623" t="s">
        <v>2637</v>
      </c>
      <c r="AI208" s="626" t="s">
        <v>2638</v>
      </c>
    </row>
    <row r="209" spans="1:43" hidden="1">
      <c r="A209">
        <v>0</v>
      </c>
      <c r="B209" s="626">
        <v>210642</v>
      </c>
      <c r="C209" s="626">
        <v>81529</v>
      </c>
      <c r="D209" s="626">
        <v>112399</v>
      </c>
      <c r="F209" s="626" t="e">
        <f>VLOOKUP($K209,PSO!$A:$A,1,0)</f>
        <v>#N/A</v>
      </c>
      <c r="G209" s="626" t="e">
        <f>VLOOKUP($K209,SWEPCO!$A:$A,1,0)</f>
        <v>#N/A</v>
      </c>
      <c r="H209" s="626" t="e">
        <f>VLOOKUP($K209,#REF!,1,0)</f>
        <v>#N/A</v>
      </c>
      <c r="I209" s="626" t="str">
        <f t="shared" si="3"/>
        <v>No</v>
      </c>
      <c r="J209" s="626" t="e">
        <v>#N/A</v>
      </c>
      <c r="K209" s="626" t="e">
        <f>Table1[[#This Row],[CPP]]</f>
        <v>#N/A</v>
      </c>
      <c r="L209" s="626" t="e">
        <v>#N/A</v>
      </c>
      <c r="M209" s="626" t="s">
        <v>2265</v>
      </c>
      <c r="N209" s="626" t="s">
        <v>2639</v>
      </c>
      <c r="O209" s="626" t="s">
        <v>2640</v>
      </c>
      <c r="P209" s="626" t="s">
        <v>1421</v>
      </c>
      <c r="Q209" s="632"/>
      <c r="R209" s="632"/>
      <c r="S209" s="627">
        <v>45078</v>
      </c>
      <c r="T209" s="627">
        <v>44631</v>
      </c>
      <c r="U209" s="623" t="s">
        <v>2135</v>
      </c>
      <c r="V209" s="624">
        <v>231742</v>
      </c>
      <c r="W209" s="625">
        <v>2022</v>
      </c>
      <c r="X209" s="624">
        <v>231742</v>
      </c>
      <c r="Y209" s="624">
        <v>231742</v>
      </c>
      <c r="AA209" s="624">
        <v>0</v>
      </c>
      <c r="AC209" s="623" t="s">
        <v>1827</v>
      </c>
      <c r="AD209" s="623">
        <v>526269</v>
      </c>
      <c r="AE209" s="623" t="s">
        <v>2641</v>
      </c>
      <c r="AF209" s="623">
        <v>526337</v>
      </c>
      <c r="AG209" s="623" t="s">
        <v>2642</v>
      </c>
      <c r="AH209" s="623" t="s">
        <v>2643</v>
      </c>
      <c r="AI209" s="626">
        <v>230</v>
      </c>
      <c r="AN209" s="626" t="s">
        <v>2078</v>
      </c>
      <c r="AO209" s="626" t="s">
        <v>2078</v>
      </c>
    </row>
    <row r="210" spans="1:43" hidden="1">
      <c r="A210">
        <v>0</v>
      </c>
      <c r="B210" s="626">
        <v>210642</v>
      </c>
      <c r="C210" s="626">
        <v>81529</v>
      </c>
      <c r="D210" s="626">
        <v>112401</v>
      </c>
      <c r="F210" s="626" t="e">
        <f>VLOOKUP($K210,PSO!$A:$A,1,0)</f>
        <v>#N/A</v>
      </c>
      <c r="G210" s="626" t="e">
        <f>VLOOKUP($K210,SWEPCO!$A:$A,1,0)</f>
        <v>#N/A</v>
      </c>
      <c r="H210" s="626" t="e">
        <f>VLOOKUP($K210,#REF!,1,0)</f>
        <v>#N/A</v>
      </c>
      <c r="I210" s="626" t="str">
        <f t="shared" si="3"/>
        <v>No</v>
      </c>
      <c r="J210" s="626" t="e">
        <v>#N/A</v>
      </c>
      <c r="K210" s="626" t="e">
        <f>Table1[[#This Row],[CPP]]</f>
        <v>#N/A</v>
      </c>
      <c r="L210" s="626" t="e">
        <v>#N/A</v>
      </c>
      <c r="M210" s="626" t="s">
        <v>2265</v>
      </c>
      <c r="N210" s="626" t="s">
        <v>2639</v>
      </c>
      <c r="O210" s="626" t="s">
        <v>2644</v>
      </c>
      <c r="P210" s="626" t="s">
        <v>1421</v>
      </c>
      <c r="Q210" s="627">
        <v>44713</v>
      </c>
      <c r="R210" s="627"/>
      <c r="S210" s="627">
        <v>45078</v>
      </c>
      <c r="T210" s="627">
        <v>44631</v>
      </c>
      <c r="U210" s="623" t="s">
        <v>2135</v>
      </c>
      <c r="W210" s="625">
        <v>2022</v>
      </c>
      <c r="X210" s="624">
        <v>0</v>
      </c>
      <c r="AA210" s="624">
        <v>0</v>
      </c>
      <c r="AC210" s="623" t="s">
        <v>1804</v>
      </c>
      <c r="AD210" s="623">
        <v>526269</v>
      </c>
      <c r="AE210" s="623" t="s">
        <v>2641</v>
      </c>
      <c r="AF210" s="623">
        <v>526337</v>
      </c>
      <c r="AG210" s="623" t="s">
        <v>2642</v>
      </c>
      <c r="AH210" s="623" t="s">
        <v>2643</v>
      </c>
      <c r="AI210" s="626">
        <v>230</v>
      </c>
      <c r="AN210" s="626" t="s">
        <v>2078</v>
      </c>
      <c r="AO210" s="626" t="s">
        <v>2078</v>
      </c>
    </row>
    <row r="211" spans="1:43" hidden="1">
      <c r="A211">
        <v>0</v>
      </c>
      <c r="B211" s="626">
        <v>210540</v>
      </c>
      <c r="C211" s="626">
        <v>81532</v>
      </c>
      <c r="D211" s="626">
        <v>112402</v>
      </c>
      <c r="F211" s="626" t="e">
        <f>VLOOKUP($K211,PSO!$A:$A,1,0)</f>
        <v>#N/A</v>
      </c>
      <c r="G211" s="626" t="e">
        <f>VLOOKUP($K211,SWEPCO!$A:$A,1,0)</f>
        <v>#N/A</v>
      </c>
      <c r="H211" s="626" t="e">
        <f>VLOOKUP($K211,#REF!,1,0)</f>
        <v>#REF!</v>
      </c>
      <c r="I211" s="626" t="str">
        <f t="shared" si="3"/>
        <v>Yes</v>
      </c>
      <c r="J211" s="626">
        <v>0</v>
      </c>
      <c r="K211" s="626">
        <f>Table1[[#This Row],[CPP]]</f>
        <v>0</v>
      </c>
      <c r="L211" s="626">
        <v>0</v>
      </c>
      <c r="M211" s="626" t="s">
        <v>2104</v>
      </c>
      <c r="N211" s="626" t="s">
        <v>2645</v>
      </c>
      <c r="O211" s="626" t="s">
        <v>2646</v>
      </c>
      <c r="P211" s="626" t="s">
        <v>1421</v>
      </c>
      <c r="Q211" s="627">
        <v>44713</v>
      </c>
      <c r="R211" s="627"/>
      <c r="S211" s="627">
        <v>44713</v>
      </c>
      <c r="T211" s="627">
        <v>43787</v>
      </c>
      <c r="U211" s="623" t="s">
        <v>1814</v>
      </c>
      <c r="V211" s="624">
        <v>16602</v>
      </c>
      <c r="W211" s="625">
        <v>2020</v>
      </c>
      <c r="X211" s="624">
        <v>17442.47625</v>
      </c>
      <c r="Y211" s="624">
        <v>16602</v>
      </c>
      <c r="AA211" s="624">
        <v>0</v>
      </c>
      <c r="AC211" s="623" t="s">
        <v>1804</v>
      </c>
      <c r="AD211" s="623">
        <v>514777</v>
      </c>
      <c r="AE211" s="623" t="s">
        <v>2647</v>
      </c>
      <c r="AF211" s="623">
        <v>520855</v>
      </c>
      <c r="AG211" s="623" t="s">
        <v>2425</v>
      </c>
      <c r="AH211" s="623" t="s">
        <v>2648</v>
      </c>
      <c r="AI211" s="626">
        <v>69</v>
      </c>
      <c r="AN211" s="626" t="s">
        <v>2078</v>
      </c>
      <c r="AO211" s="626" t="s">
        <v>2078</v>
      </c>
    </row>
    <row r="212" spans="1:43" hidden="1">
      <c r="A212">
        <v>0</v>
      </c>
      <c r="B212" s="626">
        <v>210538</v>
      </c>
      <c r="C212" s="626">
        <v>81533</v>
      </c>
      <c r="D212" s="626">
        <v>112403</v>
      </c>
      <c r="F212" s="626" t="e">
        <f>VLOOKUP($K212,PSO!$A:$A,1,0)</f>
        <v>#N/A</v>
      </c>
      <c r="G212" s="626" t="e">
        <f>VLOOKUP($K212,SWEPCO!$A:$A,1,0)</f>
        <v>#N/A</v>
      </c>
      <c r="H212" s="626" t="e">
        <f>VLOOKUP($K212,#REF!,1,0)</f>
        <v>#REF!</v>
      </c>
      <c r="I212" s="626" t="str">
        <f t="shared" si="3"/>
        <v>Yes</v>
      </c>
      <c r="J212" s="626">
        <v>0</v>
      </c>
      <c r="K212" s="626">
        <f>Table1[[#This Row],[CPP]]</f>
        <v>0</v>
      </c>
      <c r="L212" s="626">
        <v>0</v>
      </c>
      <c r="M212" s="626" t="s">
        <v>2143</v>
      </c>
      <c r="N212" s="626" t="s">
        <v>2649</v>
      </c>
      <c r="O212" s="626" t="s">
        <v>2650</v>
      </c>
      <c r="P212" s="626" t="s">
        <v>1421</v>
      </c>
      <c r="Q212" s="627">
        <v>45444</v>
      </c>
      <c r="R212" s="627"/>
      <c r="S212" s="627">
        <v>44287</v>
      </c>
      <c r="T212" s="627">
        <v>43787</v>
      </c>
      <c r="U212" s="623" t="s">
        <v>1814</v>
      </c>
      <c r="V212" s="624">
        <v>608900</v>
      </c>
      <c r="W212" s="625">
        <v>2020</v>
      </c>
      <c r="X212" s="624">
        <v>639725.5625</v>
      </c>
      <c r="Y212" s="624">
        <v>608900</v>
      </c>
      <c r="AA212" s="624">
        <v>0</v>
      </c>
      <c r="AC212" s="623" t="s">
        <v>1804</v>
      </c>
      <c r="AD212" s="623">
        <v>640171</v>
      </c>
      <c r="AE212" s="623" t="s">
        <v>2651</v>
      </c>
      <c r="AH212" s="623" t="s">
        <v>2652</v>
      </c>
      <c r="AI212" s="626">
        <v>115</v>
      </c>
      <c r="AN212" s="626" t="s">
        <v>2078</v>
      </c>
      <c r="AO212" s="626" t="s">
        <v>2078</v>
      </c>
    </row>
    <row r="213" spans="1:43" hidden="1">
      <c r="A213">
        <v>0</v>
      </c>
      <c r="B213" s="626">
        <v>210538</v>
      </c>
      <c r="C213" s="626">
        <v>81533</v>
      </c>
      <c r="D213" s="626">
        <v>112404</v>
      </c>
      <c r="F213" s="626" t="e">
        <f>VLOOKUP($K213,PSO!$A:$A,1,0)</f>
        <v>#N/A</v>
      </c>
      <c r="G213" s="626" t="e">
        <f>VLOOKUP($K213,SWEPCO!$A:$A,1,0)</f>
        <v>#N/A</v>
      </c>
      <c r="H213" s="626" t="e">
        <f>VLOOKUP($K213,#REF!,1,0)</f>
        <v>#REF!</v>
      </c>
      <c r="I213" s="626" t="str">
        <f t="shared" si="3"/>
        <v>Yes</v>
      </c>
      <c r="J213" s="626">
        <v>0</v>
      </c>
      <c r="K213" s="626">
        <f>Table1[[#This Row],[CPP]]</f>
        <v>0</v>
      </c>
      <c r="L213" s="626">
        <v>0</v>
      </c>
      <c r="M213" s="626" t="s">
        <v>2143</v>
      </c>
      <c r="N213" s="626" t="s">
        <v>2649</v>
      </c>
      <c r="O213" s="626" t="s">
        <v>2653</v>
      </c>
      <c r="P213" s="626" t="s">
        <v>1421</v>
      </c>
      <c r="Q213" s="627">
        <v>45444</v>
      </c>
      <c r="R213" s="627"/>
      <c r="S213" s="627">
        <v>44287</v>
      </c>
      <c r="T213" s="627">
        <v>43787</v>
      </c>
      <c r="U213" s="623" t="s">
        <v>1814</v>
      </c>
      <c r="V213" s="624">
        <v>3600000</v>
      </c>
      <c r="W213" s="625">
        <v>2020</v>
      </c>
      <c r="X213" s="624">
        <v>3782250</v>
      </c>
      <c r="Y213" s="624">
        <v>2991100</v>
      </c>
      <c r="AA213" s="624">
        <v>0</v>
      </c>
      <c r="AC213" s="623" t="s">
        <v>1804</v>
      </c>
      <c r="AD213" s="623">
        <v>640171</v>
      </c>
      <c r="AE213" s="623" t="s">
        <v>2651</v>
      </c>
      <c r="AH213" s="623" t="s">
        <v>2654</v>
      </c>
      <c r="AI213" s="626">
        <v>115</v>
      </c>
      <c r="AN213" s="626" t="s">
        <v>2078</v>
      </c>
      <c r="AO213" s="626" t="s">
        <v>2078</v>
      </c>
    </row>
    <row r="214" spans="1:43">
      <c r="A214" t="s">
        <v>2983</v>
      </c>
      <c r="B214" s="626">
        <v>210558</v>
      </c>
      <c r="C214" s="626">
        <v>81673</v>
      </c>
      <c r="D214" s="626">
        <v>122713</v>
      </c>
      <c r="F214" s="626" t="e">
        <f>VLOOKUP($K214,PSO!$A:$A,1,0)</f>
        <v>#N/A</v>
      </c>
      <c r="G214" s="626" t="e">
        <f>VLOOKUP($K214,SWEPCO!$A:$A,1,0)</f>
        <v>#N/A</v>
      </c>
      <c r="H214" s="626" t="e">
        <f>VLOOKUP($K214,#REF!,1,0)</f>
        <v>#REF!</v>
      </c>
      <c r="I214" s="626" t="str">
        <f t="shared" si="3"/>
        <v>Yes</v>
      </c>
      <c r="J214" s="640" t="s">
        <v>1996</v>
      </c>
      <c r="K214" s="626" t="str">
        <f>Table1[[#This Row],[CPP]]</f>
        <v>TP2020077</v>
      </c>
      <c r="L214" s="626" t="s">
        <v>1986</v>
      </c>
      <c r="M214" s="626" t="s">
        <v>1425</v>
      </c>
      <c r="N214" s="623" t="s">
        <v>1840</v>
      </c>
      <c r="O214" s="623" t="s">
        <v>1841</v>
      </c>
      <c r="P214" s="623" t="s">
        <v>1433</v>
      </c>
      <c r="Q214" s="627">
        <v>44713</v>
      </c>
      <c r="R214" s="633">
        <v>44727</v>
      </c>
      <c r="S214" s="627">
        <v>44713</v>
      </c>
      <c r="T214" s="627">
        <v>43980</v>
      </c>
      <c r="U214" s="623" t="s">
        <v>1842</v>
      </c>
      <c r="V214" s="624">
        <v>3160967</v>
      </c>
      <c r="W214" s="625">
        <v>2020</v>
      </c>
      <c r="X214" s="624">
        <v>3320990.9543750002</v>
      </c>
      <c r="Y214" s="624">
        <v>3160967</v>
      </c>
      <c r="Z214" s="629">
        <v>3413931</v>
      </c>
      <c r="AA214" s="624">
        <v>0</v>
      </c>
      <c r="AC214" s="623" t="s">
        <v>1804</v>
      </c>
      <c r="AD214" s="623">
        <v>510423</v>
      </c>
      <c r="AE214" s="623" t="s">
        <v>1907</v>
      </c>
      <c r="AF214" s="623">
        <v>512634</v>
      </c>
      <c r="AG214" s="623" t="s">
        <v>1908</v>
      </c>
      <c r="AH214" s="623" t="s">
        <v>1843</v>
      </c>
      <c r="AI214" s="626">
        <v>115</v>
      </c>
      <c r="AK214" s="626">
        <v>0.49</v>
      </c>
      <c r="AN214" s="626" t="s">
        <v>1800</v>
      </c>
      <c r="AO214" s="626" t="s">
        <v>2078</v>
      </c>
      <c r="AQ214" s="630" t="s">
        <v>1854</v>
      </c>
    </row>
    <row r="215" spans="1:43" hidden="1">
      <c r="A215">
        <v>0</v>
      </c>
      <c r="B215" s="626">
        <v>210515</v>
      </c>
      <c r="C215" s="626">
        <v>81581</v>
      </c>
      <c r="D215" s="626">
        <v>112510</v>
      </c>
      <c r="F215" s="626" t="e">
        <f>VLOOKUP($K215,PSO!$A:$A,1,0)</f>
        <v>#N/A</v>
      </c>
      <c r="G215" s="626" t="e">
        <f>VLOOKUP($K215,SWEPCO!$A:$A,1,0)</f>
        <v>#N/A</v>
      </c>
      <c r="H215" s="626" t="e">
        <f>VLOOKUP($K215,#REF!,1,0)</f>
        <v>#REF!</v>
      </c>
      <c r="I215" s="626" t="str">
        <f t="shared" si="3"/>
        <v>Yes</v>
      </c>
      <c r="J215" s="626">
        <v>0</v>
      </c>
      <c r="K215" s="626">
        <f>Table1[[#This Row],[CPP]]</f>
        <v>0</v>
      </c>
      <c r="L215" s="626">
        <v>0</v>
      </c>
      <c r="M215" s="626" t="s">
        <v>2265</v>
      </c>
      <c r="N215" s="626" t="s">
        <v>2655</v>
      </c>
      <c r="O215" s="626" t="s">
        <v>2656</v>
      </c>
      <c r="P215" s="626" t="s">
        <v>1421</v>
      </c>
      <c r="Q215" s="627">
        <v>44713</v>
      </c>
      <c r="R215" s="627"/>
      <c r="S215" s="627">
        <v>44713</v>
      </c>
      <c r="T215" s="627">
        <v>43623</v>
      </c>
      <c r="U215" s="623" t="s">
        <v>2657</v>
      </c>
      <c r="V215" s="624">
        <v>3165684</v>
      </c>
      <c r="W215" s="625">
        <v>2019</v>
      </c>
      <c r="X215" s="624">
        <v>3409095.4054840002</v>
      </c>
      <c r="Y215" s="624">
        <v>0</v>
      </c>
      <c r="AA215" s="624">
        <v>0</v>
      </c>
      <c r="AC215" s="623" t="s">
        <v>1804</v>
      </c>
      <c r="AD215" s="623">
        <v>527891</v>
      </c>
      <c r="AE215" s="623" t="s">
        <v>2658</v>
      </c>
      <c r="AF215" s="623">
        <v>528435</v>
      </c>
      <c r="AG215" s="623" t="s">
        <v>2659</v>
      </c>
      <c r="AH215" s="623" t="s">
        <v>2660</v>
      </c>
      <c r="AJ215" s="626">
        <v>3.5</v>
      </c>
      <c r="AN215" s="626" t="s">
        <v>2078</v>
      </c>
      <c r="AO215" s="626" t="s">
        <v>2078</v>
      </c>
    </row>
    <row r="216" spans="1:43" hidden="1">
      <c r="A216">
        <v>0</v>
      </c>
      <c r="B216" s="626">
        <v>210515</v>
      </c>
      <c r="C216" s="626">
        <v>81581</v>
      </c>
      <c r="D216" s="626">
        <v>122510</v>
      </c>
      <c r="F216" s="626" t="e">
        <f>VLOOKUP($K216,PSO!$A:$A,1,0)</f>
        <v>#N/A</v>
      </c>
      <c r="G216" s="626" t="e">
        <f>VLOOKUP($K216,SWEPCO!$A:$A,1,0)</f>
        <v>#N/A</v>
      </c>
      <c r="H216" s="626" t="e">
        <f>VLOOKUP($K216,#REF!,1,0)</f>
        <v>#REF!</v>
      </c>
      <c r="I216" s="626" t="str">
        <f t="shared" si="3"/>
        <v>Yes</v>
      </c>
      <c r="J216" s="626">
        <v>0</v>
      </c>
      <c r="K216" s="626">
        <f>Table1[[#This Row],[CPP]]</f>
        <v>0</v>
      </c>
      <c r="L216" s="626">
        <v>0</v>
      </c>
      <c r="M216" s="626" t="s">
        <v>2265</v>
      </c>
      <c r="N216" s="626" t="s">
        <v>2655</v>
      </c>
      <c r="O216" s="626" t="s">
        <v>2661</v>
      </c>
      <c r="P216" s="626" t="s">
        <v>1421</v>
      </c>
      <c r="Q216" s="627">
        <v>44713</v>
      </c>
      <c r="R216" s="627"/>
      <c r="S216" s="627">
        <v>44713</v>
      </c>
      <c r="T216" s="627">
        <v>43623</v>
      </c>
      <c r="U216" s="623" t="s">
        <v>2657</v>
      </c>
      <c r="V216" s="624">
        <v>3749224</v>
      </c>
      <c r="W216" s="625">
        <v>2019</v>
      </c>
      <c r="X216" s="624">
        <v>4037504.1578790001</v>
      </c>
      <c r="Y216" s="624">
        <v>0</v>
      </c>
      <c r="AA216" s="624">
        <v>0</v>
      </c>
      <c r="AC216" s="623" t="s">
        <v>1804</v>
      </c>
      <c r="AD216" s="623">
        <v>527362</v>
      </c>
      <c r="AE216" s="623" t="s">
        <v>2662</v>
      </c>
      <c r="AH216" s="623" t="s">
        <v>2663</v>
      </c>
      <c r="AI216" s="626">
        <v>115</v>
      </c>
      <c r="AN216" s="626" t="s">
        <v>2078</v>
      </c>
      <c r="AO216" s="626" t="s">
        <v>2078</v>
      </c>
    </row>
    <row r="217" spans="1:43" hidden="1">
      <c r="A217">
        <v>0</v>
      </c>
      <c r="B217" s="626">
        <v>210560</v>
      </c>
      <c r="C217" s="626">
        <v>81614</v>
      </c>
      <c r="D217" s="626">
        <v>122570</v>
      </c>
      <c r="F217" s="626" t="e">
        <f>VLOOKUP($K217,PSO!$A:$A,1,0)</f>
        <v>#N/A</v>
      </c>
      <c r="G217" s="626" t="e">
        <f>VLOOKUP($K217,SWEPCO!$A:$A,1,0)</f>
        <v>#N/A</v>
      </c>
      <c r="H217" s="626" t="e">
        <f>VLOOKUP($K217,#REF!,1,0)</f>
        <v>#REF!</v>
      </c>
      <c r="I217" s="626" t="str">
        <f t="shared" si="3"/>
        <v>Yes</v>
      </c>
      <c r="J217" s="626">
        <v>0</v>
      </c>
      <c r="K217" s="626">
        <f>Table1[[#This Row],[CPP]]</f>
        <v>0</v>
      </c>
      <c r="L217" s="626">
        <v>0</v>
      </c>
      <c r="M217" s="626" t="s">
        <v>2132</v>
      </c>
      <c r="N217" s="626" t="s">
        <v>2664</v>
      </c>
      <c r="O217" s="626" t="s">
        <v>2665</v>
      </c>
      <c r="P217" s="626" t="s">
        <v>1421</v>
      </c>
      <c r="Q217" s="627">
        <v>44926</v>
      </c>
      <c r="R217" s="627"/>
      <c r="S217" s="627">
        <v>43617</v>
      </c>
      <c r="T217" s="627">
        <v>43992</v>
      </c>
      <c r="U217" s="623" t="s">
        <v>2666</v>
      </c>
      <c r="V217" s="624">
        <v>33155575</v>
      </c>
      <c r="W217" s="625">
        <v>2020</v>
      </c>
      <c r="X217" s="624">
        <v>34834075.984375</v>
      </c>
      <c r="Y217" s="624">
        <v>33159000</v>
      </c>
      <c r="AA217" s="624">
        <v>0</v>
      </c>
      <c r="AC217" s="623" t="s">
        <v>1804</v>
      </c>
      <c r="AD217" s="623">
        <v>659138</v>
      </c>
      <c r="AE217" s="623" t="s">
        <v>2667</v>
      </c>
      <c r="AH217" s="623" t="s">
        <v>2668</v>
      </c>
      <c r="AI217" s="626">
        <v>230</v>
      </c>
      <c r="AJ217" s="626">
        <v>30</v>
      </c>
    </row>
    <row r="218" spans="1:43" hidden="1">
      <c r="A218">
        <v>0</v>
      </c>
      <c r="B218" s="626">
        <v>210559</v>
      </c>
      <c r="C218" s="626">
        <v>81614</v>
      </c>
      <c r="D218" s="626">
        <v>122571</v>
      </c>
      <c r="F218" s="626" t="e">
        <f>VLOOKUP($K218,PSO!$A:$A,1,0)</f>
        <v>#N/A</v>
      </c>
      <c r="G218" s="626" t="e">
        <f>VLOOKUP($K218,SWEPCO!$A:$A,1,0)</f>
        <v>#N/A</v>
      </c>
      <c r="H218" s="626" t="e">
        <f>VLOOKUP($K218,#REF!,1,0)</f>
        <v>#REF!</v>
      </c>
      <c r="I218" s="626" t="str">
        <f t="shared" si="3"/>
        <v>Yes</v>
      </c>
      <c r="J218" s="626">
        <v>0</v>
      </c>
      <c r="K218" s="626">
        <f>Table1[[#This Row],[CPP]]</f>
        <v>0</v>
      </c>
      <c r="L218" s="626">
        <v>0</v>
      </c>
      <c r="M218" s="626" t="s">
        <v>2669</v>
      </c>
      <c r="N218" s="626" t="s">
        <v>2664</v>
      </c>
      <c r="O218" s="626" t="s">
        <v>2670</v>
      </c>
      <c r="P218" s="626" t="s">
        <v>1421</v>
      </c>
      <c r="Q218" s="627">
        <v>44444</v>
      </c>
      <c r="R218" s="627"/>
      <c r="S218" s="627">
        <v>43617</v>
      </c>
      <c r="T218" s="627">
        <v>43992</v>
      </c>
      <c r="U218" s="623" t="s">
        <v>2666</v>
      </c>
      <c r="V218" s="624">
        <v>19235485</v>
      </c>
      <c r="W218" s="625">
        <v>2020</v>
      </c>
      <c r="X218" s="624">
        <v>19716372.125</v>
      </c>
      <c r="Y218" s="624">
        <v>19235485</v>
      </c>
      <c r="AA218" s="624">
        <v>0</v>
      </c>
      <c r="AC218" s="623" t="s">
        <v>1804</v>
      </c>
      <c r="AH218" s="623" t="s">
        <v>2671</v>
      </c>
      <c r="AI218" s="626">
        <v>115</v>
      </c>
      <c r="AJ218" s="626">
        <v>20.5</v>
      </c>
      <c r="AN218" s="626" t="s">
        <v>2078</v>
      </c>
      <c r="AO218" s="626" t="s">
        <v>2078</v>
      </c>
    </row>
    <row r="219" spans="1:43" hidden="1">
      <c r="A219">
        <v>0</v>
      </c>
      <c r="B219" s="626">
        <v>210560</v>
      </c>
      <c r="C219" s="626">
        <v>81614</v>
      </c>
      <c r="D219" s="626">
        <v>122572</v>
      </c>
      <c r="F219" s="626" t="e">
        <f>VLOOKUP($K219,PSO!$A:$A,1,0)</f>
        <v>#N/A</v>
      </c>
      <c r="G219" s="626" t="e">
        <f>VLOOKUP($K219,SWEPCO!$A:$A,1,0)</f>
        <v>#N/A</v>
      </c>
      <c r="H219" s="626" t="e">
        <f>VLOOKUP($K219,#REF!,1,0)</f>
        <v>#REF!</v>
      </c>
      <c r="I219" s="626" t="str">
        <f t="shared" si="3"/>
        <v>Yes</v>
      </c>
      <c r="J219" s="626">
        <v>0</v>
      </c>
      <c r="K219" s="626">
        <f>Table1[[#This Row],[CPP]]</f>
        <v>0</v>
      </c>
      <c r="L219" s="626">
        <v>0</v>
      </c>
      <c r="M219" s="626" t="s">
        <v>2132</v>
      </c>
      <c r="N219" s="626" t="s">
        <v>2664</v>
      </c>
      <c r="O219" s="626" t="s">
        <v>2672</v>
      </c>
      <c r="P219" s="626" t="s">
        <v>1421</v>
      </c>
      <c r="Q219" s="627">
        <v>44926</v>
      </c>
      <c r="R219" s="627"/>
      <c r="S219" s="627">
        <v>43617</v>
      </c>
      <c r="T219" s="627">
        <v>43992</v>
      </c>
      <c r="U219" s="623" t="s">
        <v>2666</v>
      </c>
      <c r="V219" s="624">
        <v>3176320</v>
      </c>
      <c r="W219" s="625">
        <v>2020</v>
      </c>
      <c r="X219" s="624">
        <v>3337121.2</v>
      </c>
      <c r="Y219" s="624">
        <v>3848370</v>
      </c>
      <c r="AA219" s="624">
        <v>0</v>
      </c>
      <c r="AC219" s="623" t="s">
        <v>1804</v>
      </c>
      <c r="AH219" s="623" t="s">
        <v>2673</v>
      </c>
      <c r="AI219" s="626" t="s">
        <v>2148</v>
      </c>
    </row>
    <row r="220" spans="1:43" hidden="1">
      <c r="A220">
        <v>0</v>
      </c>
      <c r="B220" s="626">
        <v>210560</v>
      </c>
      <c r="C220" s="626">
        <v>81614</v>
      </c>
      <c r="D220" s="626">
        <v>122575</v>
      </c>
      <c r="F220" s="626" t="e">
        <f>VLOOKUP($K220,PSO!$A:$A,1,0)</f>
        <v>#N/A</v>
      </c>
      <c r="G220" s="626" t="e">
        <f>VLOOKUP($K220,SWEPCO!$A:$A,1,0)</f>
        <v>#N/A</v>
      </c>
      <c r="H220" s="626" t="e">
        <f>VLOOKUP($K220,#REF!,1,0)</f>
        <v>#REF!</v>
      </c>
      <c r="I220" s="626" t="str">
        <f t="shared" si="3"/>
        <v>Yes</v>
      </c>
      <c r="J220" s="626">
        <v>0</v>
      </c>
      <c r="K220" s="626">
        <f>Table1[[#This Row],[CPP]]</f>
        <v>0</v>
      </c>
      <c r="L220" s="626">
        <v>0</v>
      </c>
      <c r="M220" s="626" t="s">
        <v>2132</v>
      </c>
      <c r="N220" s="626" t="s">
        <v>2664</v>
      </c>
      <c r="O220" s="626" t="s">
        <v>2674</v>
      </c>
      <c r="P220" s="626" t="s">
        <v>1421</v>
      </c>
      <c r="Q220" s="627">
        <v>44926</v>
      </c>
      <c r="R220" s="627"/>
      <c r="S220" s="627">
        <v>43617</v>
      </c>
      <c r="T220" s="627">
        <v>43992</v>
      </c>
      <c r="U220" s="623" t="s">
        <v>2666</v>
      </c>
      <c r="V220" s="624">
        <v>20938350</v>
      </c>
      <c r="W220" s="625">
        <v>2020</v>
      </c>
      <c r="X220" s="624">
        <v>21998353.96875</v>
      </c>
      <c r="Y220" s="624">
        <v>14282000</v>
      </c>
      <c r="AA220" s="624">
        <v>0</v>
      </c>
      <c r="AC220" s="623" t="s">
        <v>1804</v>
      </c>
      <c r="AH220" s="623" t="s">
        <v>2675</v>
      </c>
    </row>
    <row r="221" spans="1:43" hidden="1">
      <c r="A221">
        <v>0</v>
      </c>
      <c r="B221" s="626">
        <v>210658</v>
      </c>
      <c r="C221" s="626">
        <v>81627</v>
      </c>
      <c r="D221" s="626">
        <v>122597</v>
      </c>
      <c r="F221" s="626" t="e">
        <f>VLOOKUP($K221,PSO!$A:$A,1,0)</f>
        <v>#N/A</v>
      </c>
      <c r="G221" s="626" t="e">
        <f>VLOOKUP($K221,SWEPCO!$A:$A,1,0)</f>
        <v>#N/A</v>
      </c>
      <c r="H221" s="626" t="e">
        <f>VLOOKUP($K221,#REF!,1,0)</f>
        <v>#REF!</v>
      </c>
      <c r="I221" s="626" t="str">
        <f t="shared" si="3"/>
        <v>Yes</v>
      </c>
      <c r="J221" s="626">
        <v>0</v>
      </c>
      <c r="K221" s="626">
        <f>Table1[[#This Row],[CPP]]</f>
        <v>0</v>
      </c>
      <c r="L221" s="626">
        <v>0</v>
      </c>
      <c r="M221" s="626" t="s">
        <v>2072</v>
      </c>
      <c r="N221" s="626" t="s">
        <v>2676</v>
      </c>
      <c r="O221" s="626" t="s">
        <v>2677</v>
      </c>
      <c r="P221" s="626" t="s">
        <v>1421</v>
      </c>
      <c r="Q221" s="627">
        <v>44531</v>
      </c>
      <c r="R221" s="627"/>
      <c r="S221" s="627">
        <v>44531</v>
      </c>
      <c r="T221" s="627">
        <v>44628</v>
      </c>
      <c r="U221" s="623" t="s">
        <v>1814</v>
      </c>
      <c r="V221" s="624">
        <v>100000</v>
      </c>
      <c r="W221" s="625">
        <v>2020</v>
      </c>
      <c r="X221" s="624">
        <v>102500</v>
      </c>
      <c r="Y221" s="624">
        <v>100000</v>
      </c>
      <c r="AA221" s="624">
        <v>0</v>
      </c>
      <c r="AC221" s="623" t="s">
        <v>2678</v>
      </c>
      <c r="AH221" s="623" t="s">
        <v>2679</v>
      </c>
      <c r="AI221" s="626">
        <v>69</v>
      </c>
      <c r="AN221" s="626" t="s">
        <v>2078</v>
      </c>
      <c r="AO221" s="626" t="s">
        <v>2078</v>
      </c>
    </row>
    <row r="222" spans="1:43" hidden="1">
      <c r="A222">
        <v>0</v>
      </c>
      <c r="B222" s="626">
        <v>210557</v>
      </c>
      <c r="C222" s="626">
        <v>81652</v>
      </c>
      <c r="D222" s="626">
        <v>122657</v>
      </c>
      <c r="F222" s="626" t="e">
        <f>VLOOKUP($K222,PSO!$A:$A,1,0)</f>
        <v>#N/A</v>
      </c>
      <c r="G222" s="626" t="e">
        <f>VLOOKUP($K222,SWEPCO!$A:$A,1,0)</f>
        <v>#N/A</v>
      </c>
      <c r="H222" s="626" t="e">
        <f>VLOOKUP($K222,#REF!,1,0)</f>
        <v>#REF!</v>
      </c>
      <c r="I222" s="626" t="str">
        <f t="shared" si="3"/>
        <v>Yes</v>
      </c>
      <c r="J222" s="626">
        <v>0</v>
      </c>
      <c r="K222" s="626">
        <f>Table1[[#This Row],[CPP]]</f>
        <v>0</v>
      </c>
      <c r="L222" s="626">
        <v>0</v>
      </c>
      <c r="M222" s="626" t="s">
        <v>2680</v>
      </c>
      <c r="N222" s="626" t="s">
        <v>2681</v>
      </c>
      <c r="O222" s="626" t="s">
        <v>2682</v>
      </c>
      <c r="P222" s="626" t="s">
        <v>1421</v>
      </c>
      <c r="Q222" s="627">
        <v>43983</v>
      </c>
      <c r="R222" s="627"/>
      <c r="S222" s="627">
        <v>43983</v>
      </c>
      <c r="T222" s="627">
        <v>43929</v>
      </c>
      <c r="U222" s="623" t="s">
        <v>2683</v>
      </c>
      <c r="V222" s="624">
        <v>1100000</v>
      </c>
      <c r="W222" s="625">
        <v>2020</v>
      </c>
      <c r="X222" s="624">
        <v>1100000</v>
      </c>
      <c r="Y222" s="624">
        <v>1227000</v>
      </c>
      <c r="AA222" s="624">
        <v>0</v>
      </c>
      <c r="AC222" s="623" t="s">
        <v>1799</v>
      </c>
      <c r="AH222" s="623" t="s">
        <v>2684</v>
      </c>
      <c r="AM222" s="626" t="s">
        <v>1800</v>
      </c>
      <c r="AO222" s="626" t="s">
        <v>1800</v>
      </c>
    </row>
    <row r="223" spans="1:43" hidden="1">
      <c r="A223">
        <v>0</v>
      </c>
      <c r="B223" s="626">
        <v>210552</v>
      </c>
      <c r="C223" s="626">
        <v>81654</v>
      </c>
      <c r="D223" s="626">
        <v>122661</v>
      </c>
      <c r="F223" s="626" t="e">
        <f>VLOOKUP($K223,PSO!$A:$A,1,0)</f>
        <v>#N/A</v>
      </c>
      <c r="G223" s="626" t="e">
        <f>VLOOKUP($K223,SWEPCO!$A:$A,1,0)</f>
        <v>#N/A</v>
      </c>
      <c r="H223" s="626" t="e">
        <f>VLOOKUP($K223,#REF!,1,0)</f>
        <v>#REF!</v>
      </c>
      <c r="I223" s="626" t="str">
        <f t="shared" si="3"/>
        <v>Yes</v>
      </c>
      <c r="J223" s="626">
        <v>0</v>
      </c>
      <c r="K223" s="626">
        <f>Table1[[#This Row],[CPP]]</f>
        <v>0</v>
      </c>
      <c r="L223" s="626">
        <v>0</v>
      </c>
      <c r="M223" s="626" t="s">
        <v>2143</v>
      </c>
      <c r="N223" s="626" t="s">
        <v>2685</v>
      </c>
      <c r="O223" s="626" t="s">
        <v>2686</v>
      </c>
      <c r="P223" s="626" t="s">
        <v>1421</v>
      </c>
      <c r="Q223" s="627">
        <v>43983</v>
      </c>
      <c r="R223" s="627"/>
      <c r="S223" s="627">
        <v>44348</v>
      </c>
      <c r="T223" s="627">
        <v>44098</v>
      </c>
      <c r="U223" s="623" t="s">
        <v>2687</v>
      </c>
      <c r="V223" s="624">
        <v>3650000</v>
      </c>
      <c r="W223" s="625">
        <v>2020</v>
      </c>
      <c r="X223" s="624">
        <v>3650000</v>
      </c>
      <c r="Y223" s="624">
        <v>3704140</v>
      </c>
      <c r="AA223" s="624">
        <v>3704140</v>
      </c>
      <c r="AB223" s="626" t="s">
        <v>1942</v>
      </c>
      <c r="AC223" s="623" t="s">
        <v>1799</v>
      </c>
      <c r="AD223" s="623">
        <v>640330</v>
      </c>
      <c r="AE223" s="623" t="s">
        <v>2688</v>
      </c>
      <c r="AF223" s="623">
        <v>640331</v>
      </c>
      <c r="AG223" s="623" t="s">
        <v>2688</v>
      </c>
      <c r="AH223" s="623" t="s">
        <v>2689</v>
      </c>
      <c r="AI223" s="626" t="s">
        <v>2148</v>
      </c>
      <c r="AO223" s="626" t="s">
        <v>1800</v>
      </c>
    </row>
    <row r="224" spans="1:43" hidden="1">
      <c r="A224">
        <v>0</v>
      </c>
      <c r="B224" s="626">
        <v>210574</v>
      </c>
      <c r="C224" s="626">
        <v>81682</v>
      </c>
      <c r="D224" s="626">
        <v>122725</v>
      </c>
      <c r="F224" s="626" t="e">
        <f>VLOOKUP($K224,PSO!$A:$A,1,0)</f>
        <v>#N/A</v>
      </c>
      <c r="G224" s="626" t="e">
        <f>VLOOKUP($K224,SWEPCO!$A:$A,1,0)</f>
        <v>#N/A</v>
      </c>
      <c r="H224" s="626" t="e">
        <f>VLOOKUP($K224,#REF!,1,0)</f>
        <v>#REF!</v>
      </c>
      <c r="I224" s="626" t="str">
        <f t="shared" si="3"/>
        <v>Yes</v>
      </c>
      <c r="J224" s="626">
        <v>0</v>
      </c>
      <c r="K224" s="626">
        <f>Table1[[#This Row],[CPP]]</f>
        <v>0</v>
      </c>
      <c r="L224" s="626">
        <v>0</v>
      </c>
      <c r="M224" s="626" t="s">
        <v>2265</v>
      </c>
      <c r="N224" s="626" t="s">
        <v>2690</v>
      </c>
      <c r="O224" s="626" t="s">
        <v>2691</v>
      </c>
      <c r="P224" s="626" t="s">
        <v>1421</v>
      </c>
      <c r="Q224" s="632"/>
      <c r="R224" s="632"/>
      <c r="S224" s="627">
        <v>44713</v>
      </c>
      <c r="T224" s="627">
        <v>44152</v>
      </c>
      <c r="U224" s="623" t="s">
        <v>1912</v>
      </c>
      <c r="V224" s="624">
        <v>2961075</v>
      </c>
      <c r="W224" s="625">
        <v>2021</v>
      </c>
      <c r="X224" s="624">
        <v>3035101.875</v>
      </c>
      <c r="Y224" s="624">
        <v>2961075</v>
      </c>
      <c r="AA224" s="624">
        <v>0</v>
      </c>
      <c r="AC224" s="623" t="s">
        <v>1804</v>
      </c>
      <c r="AD224" s="623">
        <v>526213</v>
      </c>
      <c r="AE224" s="623" t="s">
        <v>2692</v>
      </c>
      <c r="AF224" s="623">
        <v>526243</v>
      </c>
      <c r="AG224" s="623" t="s">
        <v>2693</v>
      </c>
      <c r="AH224" s="623" t="s">
        <v>2694</v>
      </c>
      <c r="AK224" s="626">
        <v>3.5</v>
      </c>
      <c r="AN224" s="626" t="s">
        <v>2078</v>
      </c>
      <c r="AO224" s="626" t="s">
        <v>2078</v>
      </c>
    </row>
    <row r="225" spans="1:43" hidden="1">
      <c r="A225">
        <v>0</v>
      </c>
      <c r="B225" s="626">
        <v>210574</v>
      </c>
      <c r="C225" s="626">
        <v>81684</v>
      </c>
      <c r="D225" s="626">
        <v>122727</v>
      </c>
      <c r="F225" s="626" t="e">
        <f>VLOOKUP($K225,PSO!$A:$A,1,0)</f>
        <v>#N/A</v>
      </c>
      <c r="G225" s="626" t="e">
        <f>VLOOKUP($K225,SWEPCO!$A:$A,1,0)</f>
        <v>#N/A</v>
      </c>
      <c r="H225" s="626" t="e">
        <f>VLOOKUP($K225,#REF!,1,0)</f>
        <v>#REF!</v>
      </c>
      <c r="I225" s="626" t="str">
        <f t="shared" si="3"/>
        <v>Yes</v>
      </c>
      <c r="J225" s="626">
        <v>0</v>
      </c>
      <c r="K225" s="626">
        <f>Table1[[#This Row],[CPP]]</f>
        <v>0</v>
      </c>
      <c r="L225" s="626">
        <v>0</v>
      </c>
      <c r="M225" s="626" t="s">
        <v>2265</v>
      </c>
      <c r="N225" s="626" t="s">
        <v>2695</v>
      </c>
      <c r="O225" s="626" t="s">
        <v>2696</v>
      </c>
      <c r="P225" s="626" t="s">
        <v>1421</v>
      </c>
      <c r="Q225" s="632"/>
      <c r="R225" s="632"/>
      <c r="S225" s="627">
        <v>44713</v>
      </c>
      <c r="T225" s="627">
        <v>44152</v>
      </c>
      <c r="U225" s="623" t="s">
        <v>1912</v>
      </c>
      <c r="V225" s="624">
        <v>7350796</v>
      </c>
      <c r="W225" s="625">
        <v>2021</v>
      </c>
      <c r="X225" s="624">
        <v>7534565.9000000004</v>
      </c>
      <c r="Y225" s="624">
        <v>7350796</v>
      </c>
      <c r="AA225" s="624">
        <v>0</v>
      </c>
      <c r="AC225" s="623" t="s">
        <v>1804</v>
      </c>
      <c r="AD225" s="623">
        <v>526213</v>
      </c>
      <c r="AE225" s="623" t="s">
        <v>2692</v>
      </c>
      <c r="AF225" s="623">
        <v>526268</v>
      </c>
      <c r="AG225" s="623" t="s">
        <v>2697</v>
      </c>
      <c r="AH225" s="623" t="s">
        <v>2698</v>
      </c>
      <c r="AK225" s="626">
        <v>6</v>
      </c>
      <c r="AN225" s="626" t="s">
        <v>2078</v>
      </c>
      <c r="AO225" s="626" t="s">
        <v>2078</v>
      </c>
    </row>
    <row r="226" spans="1:43">
      <c r="A226" t="s">
        <v>687</v>
      </c>
      <c r="B226" s="626">
        <v>210575</v>
      </c>
      <c r="C226" s="626">
        <v>81687</v>
      </c>
      <c r="D226" s="626">
        <v>122730</v>
      </c>
      <c r="F226" s="626" t="e">
        <f>VLOOKUP($K226,PSO!$A:$A,1,0)</f>
        <v>#N/A</v>
      </c>
      <c r="G226" s="626" t="e">
        <f>VLOOKUP($K226,SWEPCO!$A:$A,1,0)</f>
        <v>#N/A</v>
      </c>
      <c r="H226" s="626" t="e">
        <f>VLOOKUP($K226,#REF!,1,0)</f>
        <v>#REF!</v>
      </c>
      <c r="I226" s="626" t="str">
        <f t="shared" si="3"/>
        <v>Yes</v>
      </c>
      <c r="J226" s="640" t="s">
        <v>1937</v>
      </c>
      <c r="K226" s="626" t="str">
        <f>Table1[[#This Row],[CPP]]</f>
        <v>TP2020102</v>
      </c>
      <c r="L226" s="626" t="s">
        <v>1909</v>
      </c>
      <c r="M226" s="626" t="s">
        <v>1425</v>
      </c>
      <c r="N226" s="623" t="s">
        <v>1910</v>
      </c>
      <c r="O226" s="623" t="s">
        <v>1911</v>
      </c>
      <c r="P226" s="623" t="s">
        <v>1421</v>
      </c>
      <c r="Q226" s="627">
        <v>45446</v>
      </c>
      <c r="R226" s="633">
        <v>45446</v>
      </c>
      <c r="S226" s="627">
        <v>45444</v>
      </c>
      <c r="T226" s="627">
        <v>44152</v>
      </c>
      <c r="U226" s="623" t="s">
        <v>1912</v>
      </c>
      <c r="V226" s="624">
        <v>23622577</v>
      </c>
      <c r="W226" s="625">
        <v>2021</v>
      </c>
      <c r="X226" s="624">
        <v>24213141.425000001</v>
      </c>
      <c r="Y226" s="624">
        <v>20597910</v>
      </c>
      <c r="Z226" s="629">
        <v>20736958</v>
      </c>
      <c r="AA226" s="624">
        <v>0</v>
      </c>
      <c r="AC226" s="623" t="s">
        <v>2678</v>
      </c>
      <c r="AD226" s="623">
        <v>507755</v>
      </c>
      <c r="AE226" s="623" t="s">
        <v>1602</v>
      </c>
      <c r="AF226" s="623">
        <v>507765</v>
      </c>
      <c r="AG226" s="623" t="s">
        <v>1914</v>
      </c>
      <c r="AH226" s="623" t="s">
        <v>1915</v>
      </c>
      <c r="AI226" s="630">
        <v>138</v>
      </c>
      <c r="AJ226" s="626">
        <v>11.2</v>
      </c>
      <c r="AN226" s="626" t="s">
        <v>1800</v>
      </c>
      <c r="AQ226" s="630" t="s">
        <v>2699</v>
      </c>
    </row>
    <row r="227" spans="1:43" hidden="1">
      <c r="A227">
        <v>0</v>
      </c>
      <c r="B227" s="626">
        <v>210581</v>
      </c>
      <c r="C227" s="626">
        <v>81768</v>
      </c>
      <c r="D227" s="626">
        <v>122745</v>
      </c>
      <c r="F227" s="626" t="e">
        <f>VLOOKUP($K227,PSO!$A:$A,1,0)</f>
        <v>#N/A</v>
      </c>
      <c r="G227" s="626" t="e">
        <f>VLOOKUP($K227,SWEPCO!$A:$A,1,0)</f>
        <v>#N/A</v>
      </c>
      <c r="H227" s="626" t="e">
        <f>VLOOKUP($K227,#REF!,1,0)</f>
        <v>#REF!</v>
      </c>
      <c r="I227" s="626" t="str">
        <f t="shared" si="3"/>
        <v>Yes</v>
      </c>
      <c r="J227" s="626">
        <v>0</v>
      </c>
      <c r="K227" s="626">
        <f>Table1[[#This Row],[CPP]]</f>
        <v>0</v>
      </c>
      <c r="L227" s="626">
        <v>0</v>
      </c>
      <c r="M227" s="626" t="s">
        <v>2132</v>
      </c>
      <c r="N227" s="626" t="s">
        <v>2700</v>
      </c>
      <c r="O227" s="626" t="s">
        <v>2701</v>
      </c>
      <c r="P227" s="626" t="s">
        <v>1421</v>
      </c>
      <c r="Q227" s="627">
        <v>45473</v>
      </c>
      <c r="R227" s="627"/>
      <c r="S227" s="627">
        <v>44713</v>
      </c>
      <c r="T227" s="627">
        <v>44152</v>
      </c>
      <c r="U227" s="623" t="s">
        <v>1912</v>
      </c>
      <c r="V227" s="624">
        <v>3389739</v>
      </c>
      <c r="W227" s="625">
        <v>2021</v>
      </c>
      <c r="X227" s="624">
        <v>3474482.4750000001</v>
      </c>
      <c r="Y227" s="624">
        <v>3910285</v>
      </c>
      <c r="AA227" s="624">
        <v>0</v>
      </c>
      <c r="AC227" s="623" t="s">
        <v>1804</v>
      </c>
      <c r="AH227" s="623" t="s">
        <v>2702</v>
      </c>
      <c r="AI227" s="626" t="s">
        <v>2148</v>
      </c>
    </row>
    <row r="228" spans="1:43" hidden="1">
      <c r="A228">
        <v>0</v>
      </c>
      <c r="B228" s="626">
        <v>210581</v>
      </c>
      <c r="C228" s="626">
        <v>81768</v>
      </c>
      <c r="D228" s="626">
        <v>122746</v>
      </c>
      <c r="F228" s="626" t="e">
        <f>VLOOKUP($K228,PSO!$A:$A,1,0)</f>
        <v>#N/A</v>
      </c>
      <c r="G228" s="626" t="e">
        <f>VLOOKUP($K228,SWEPCO!$A:$A,1,0)</f>
        <v>#N/A</v>
      </c>
      <c r="H228" s="626" t="e">
        <f>VLOOKUP($K228,#REF!,1,0)</f>
        <v>#REF!</v>
      </c>
      <c r="I228" s="626" t="str">
        <f t="shared" si="3"/>
        <v>Yes</v>
      </c>
      <c r="J228" s="626">
        <v>0</v>
      </c>
      <c r="K228" s="626">
        <f>Table1[[#This Row],[CPP]]</f>
        <v>0</v>
      </c>
      <c r="L228" s="626">
        <v>0</v>
      </c>
      <c r="M228" s="626" t="s">
        <v>2132</v>
      </c>
      <c r="N228" s="626" t="s">
        <v>2700</v>
      </c>
      <c r="O228" s="626" t="s">
        <v>2703</v>
      </c>
      <c r="P228" s="626" t="s">
        <v>1421</v>
      </c>
      <c r="Q228" s="627">
        <v>45473</v>
      </c>
      <c r="R228" s="627"/>
      <c r="S228" s="627">
        <v>44713</v>
      </c>
      <c r="T228" s="627">
        <v>44152</v>
      </c>
      <c r="U228" s="623" t="s">
        <v>1912</v>
      </c>
      <c r="V228" s="624">
        <v>173041</v>
      </c>
      <c r="W228" s="625">
        <v>2021</v>
      </c>
      <c r="X228" s="624">
        <v>177367.02499999999</v>
      </c>
      <c r="Y228" s="624">
        <v>173041</v>
      </c>
      <c r="AA228" s="624">
        <v>0</v>
      </c>
      <c r="AC228" s="623" t="s">
        <v>1804</v>
      </c>
      <c r="AH228" s="623" t="s">
        <v>2704</v>
      </c>
      <c r="AI228" s="626" t="s">
        <v>2148</v>
      </c>
    </row>
    <row r="229" spans="1:43" hidden="1">
      <c r="A229">
        <v>0</v>
      </c>
      <c r="B229" s="626">
        <v>210582</v>
      </c>
      <c r="C229" s="626">
        <v>81719</v>
      </c>
      <c r="D229" s="626">
        <v>122803</v>
      </c>
      <c r="F229" s="626" t="e">
        <f>VLOOKUP($K229,PSO!$A:$A,1,0)</f>
        <v>#N/A</v>
      </c>
      <c r="G229" s="626" t="e">
        <f>VLOOKUP($K229,SWEPCO!$A:$A,1,0)</f>
        <v>#N/A</v>
      </c>
      <c r="H229" s="626" t="e">
        <f>VLOOKUP($K229,#REF!,1,0)</f>
        <v>#REF!</v>
      </c>
      <c r="I229" s="626" t="str">
        <f t="shared" si="3"/>
        <v>Yes</v>
      </c>
      <c r="J229" s="626">
        <v>0</v>
      </c>
      <c r="K229" s="626">
        <f>Table1[[#This Row],[CPP]]</f>
        <v>0</v>
      </c>
      <c r="L229" s="626">
        <v>0</v>
      </c>
      <c r="M229" s="626" t="s">
        <v>2087</v>
      </c>
      <c r="N229" s="626" t="s">
        <v>2705</v>
      </c>
      <c r="O229" s="626" t="s">
        <v>2706</v>
      </c>
      <c r="P229" s="626" t="s">
        <v>1421</v>
      </c>
      <c r="Q229" s="627">
        <v>45292</v>
      </c>
      <c r="R229" s="627"/>
      <c r="S229" s="627">
        <v>44713</v>
      </c>
      <c r="T229" s="627">
        <v>44158</v>
      </c>
      <c r="U229" s="623" t="s">
        <v>1912</v>
      </c>
      <c r="V229" s="624">
        <v>5306633</v>
      </c>
      <c r="W229" s="625">
        <v>2021</v>
      </c>
      <c r="X229" s="624">
        <v>5439298.8250000002</v>
      </c>
      <c r="Y229" s="624">
        <v>5306633</v>
      </c>
      <c r="AA229" s="624">
        <v>0</v>
      </c>
      <c r="AC229" s="623" t="s">
        <v>1804</v>
      </c>
      <c r="AD229" s="623">
        <v>539701</v>
      </c>
      <c r="AE229" s="623" t="s">
        <v>2707</v>
      </c>
      <c r="AH229" s="623" t="s">
        <v>2708</v>
      </c>
    </row>
    <row r="230" spans="1:43" hidden="1">
      <c r="A230">
        <v>0</v>
      </c>
      <c r="B230" s="626">
        <v>210583</v>
      </c>
      <c r="C230" s="626">
        <v>81720</v>
      </c>
      <c r="D230" s="626">
        <v>122804</v>
      </c>
      <c r="F230" s="626" t="e">
        <f>VLOOKUP($K230,PSO!$A:$A,1,0)</f>
        <v>#N/A</v>
      </c>
      <c r="G230" s="626" t="e">
        <f>VLOOKUP($K230,SWEPCO!$A:$A,1,0)</f>
        <v>#N/A</v>
      </c>
      <c r="H230" s="626" t="e">
        <f>VLOOKUP($K230,#REF!,1,0)</f>
        <v>#REF!</v>
      </c>
      <c r="I230" s="626" t="str">
        <f t="shared" si="3"/>
        <v>Yes</v>
      </c>
      <c r="J230" s="626">
        <v>0</v>
      </c>
      <c r="K230" s="626">
        <f>Table1[[#This Row],[CPP]]</f>
        <v>0</v>
      </c>
      <c r="L230" s="626">
        <v>0</v>
      </c>
      <c r="M230" s="626" t="s">
        <v>2600</v>
      </c>
      <c r="N230" s="626" t="s">
        <v>2709</v>
      </c>
      <c r="O230" s="626" t="s">
        <v>2710</v>
      </c>
      <c r="P230" s="626" t="s">
        <v>1421</v>
      </c>
      <c r="Q230" s="627">
        <v>45992</v>
      </c>
      <c r="R230" s="627"/>
      <c r="S230" s="627">
        <v>44713</v>
      </c>
      <c r="T230" s="627">
        <v>44152</v>
      </c>
      <c r="U230" s="623" t="s">
        <v>1912</v>
      </c>
      <c r="V230" s="624">
        <v>887479</v>
      </c>
      <c r="W230" s="625">
        <v>2021</v>
      </c>
      <c r="X230" s="624">
        <v>909665.97499999998</v>
      </c>
      <c r="Y230" s="624">
        <v>887481</v>
      </c>
      <c r="AA230" s="624">
        <v>0</v>
      </c>
      <c r="AC230" s="623" t="s">
        <v>1804</v>
      </c>
      <c r="AH230" s="623" t="s">
        <v>2711</v>
      </c>
    </row>
    <row r="231" spans="1:43" hidden="1">
      <c r="A231">
        <v>0</v>
      </c>
      <c r="B231" s="626">
        <v>210583</v>
      </c>
      <c r="C231" s="626">
        <v>81722</v>
      </c>
      <c r="D231" s="626">
        <v>122806</v>
      </c>
      <c r="F231" s="626" t="e">
        <f>VLOOKUP($K231,PSO!$A:$A,1,0)</f>
        <v>#N/A</v>
      </c>
      <c r="G231" s="626" t="e">
        <f>VLOOKUP($K231,SWEPCO!$A:$A,1,0)</f>
        <v>#N/A</v>
      </c>
      <c r="H231" s="626" t="e">
        <f>VLOOKUP($K231,#REF!,1,0)</f>
        <v>#REF!</v>
      </c>
      <c r="I231" s="626" t="str">
        <f t="shared" si="3"/>
        <v>Yes</v>
      </c>
      <c r="J231" s="626">
        <v>0</v>
      </c>
      <c r="K231" s="626">
        <f>Table1[[#This Row],[CPP]]</f>
        <v>0</v>
      </c>
      <c r="L231" s="626">
        <v>0</v>
      </c>
      <c r="M231" s="626" t="s">
        <v>2600</v>
      </c>
      <c r="N231" s="626" t="s">
        <v>2712</v>
      </c>
      <c r="O231" s="626" t="s">
        <v>2713</v>
      </c>
      <c r="P231" s="626" t="s">
        <v>1421</v>
      </c>
      <c r="Q231" s="627">
        <v>44713</v>
      </c>
      <c r="R231" s="627"/>
      <c r="S231" s="627">
        <v>44713</v>
      </c>
      <c r="T231" s="627">
        <v>44152</v>
      </c>
      <c r="U231" s="623" t="s">
        <v>1912</v>
      </c>
      <c r="V231" s="624">
        <v>300000</v>
      </c>
      <c r="W231" s="625">
        <v>2021</v>
      </c>
      <c r="X231" s="624">
        <v>307500</v>
      </c>
      <c r="Y231" s="624">
        <v>300000</v>
      </c>
      <c r="AA231" s="624">
        <v>0</v>
      </c>
      <c r="AC231" s="623" t="s">
        <v>1804</v>
      </c>
      <c r="AD231" s="623">
        <v>542997</v>
      </c>
      <c r="AE231" s="623" t="s">
        <v>2607</v>
      </c>
      <c r="AH231" s="623" t="s">
        <v>2714</v>
      </c>
      <c r="AM231" s="626" t="s">
        <v>1800</v>
      </c>
    </row>
    <row r="232" spans="1:43" hidden="1">
      <c r="A232">
        <v>0</v>
      </c>
      <c r="B232" s="626">
        <v>210583</v>
      </c>
      <c r="C232" s="626">
        <v>81723</v>
      </c>
      <c r="D232" s="626">
        <v>122807</v>
      </c>
      <c r="F232" s="626" t="e">
        <f>VLOOKUP($K232,PSO!$A:$A,1,0)</f>
        <v>#N/A</v>
      </c>
      <c r="G232" s="626" t="e">
        <f>VLOOKUP($K232,SWEPCO!$A:$A,1,0)</f>
        <v>#N/A</v>
      </c>
      <c r="H232" s="626" t="e">
        <f>VLOOKUP($K232,#REF!,1,0)</f>
        <v>#REF!</v>
      </c>
      <c r="I232" s="626" t="str">
        <f t="shared" si="3"/>
        <v>Yes</v>
      </c>
      <c r="J232" s="626">
        <v>0</v>
      </c>
      <c r="K232" s="626">
        <f>Table1[[#This Row],[CPP]]</f>
        <v>0</v>
      </c>
      <c r="L232" s="626">
        <v>0</v>
      </c>
      <c r="M232" s="626" t="s">
        <v>2600</v>
      </c>
      <c r="N232" s="626" t="s">
        <v>2715</v>
      </c>
      <c r="O232" s="626" t="s">
        <v>2716</v>
      </c>
      <c r="P232" s="626" t="s">
        <v>1421</v>
      </c>
      <c r="Q232" s="627">
        <v>45078</v>
      </c>
      <c r="R232" s="627"/>
      <c r="S232" s="627">
        <v>44713</v>
      </c>
      <c r="T232" s="627">
        <v>44152</v>
      </c>
      <c r="U232" s="623" t="s">
        <v>1912</v>
      </c>
      <c r="V232" s="624">
        <v>335416</v>
      </c>
      <c r="W232" s="625">
        <v>2020</v>
      </c>
      <c r="X232" s="624">
        <v>352396.435</v>
      </c>
      <c r="Y232" s="624">
        <v>355416</v>
      </c>
      <c r="AA232" s="624">
        <v>0</v>
      </c>
      <c r="AC232" s="623" t="s">
        <v>1804</v>
      </c>
      <c r="AD232" s="623">
        <v>543031</v>
      </c>
      <c r="AE232" s="623" t="s">
        <v>2717</v>
      </c>
      <c r="AH232" s="623" t="s">
        <v>2718</v>
      </c>
      <c r="AM232" s="626" t="s">
        <v>1800</v>
      </c>
    </row>
    <row r="233" spans="1:43" hidden="1">
      <c r="A233">
        <v>0</v>
      </c>
      <c r="B233" s="626">
        <v>210583</v>
      </c>
      <c r="C233" s="626">
        <v>81724</v>
      </c>
      <c r="D233" s="626">
        <v>122808</v>
      </c>
      <c r="F233" s="626" t="e">
        <f>VLOOKUP($K233,PSO!$A:$A,1,0)</f>
        <v>#N/A</v>
      </c>
      <c r="G233" s="626" t="e">
        <f>VLOOKUP($K233,SWEPCO!$A:$A,1,0)</f>
        <v>#N/A</v>
      </c>
      <c r="H233" s="626" t="e">
        <f>VLOOKUP($K233,#REF!,1,0)</f>
        <v>#REF!</v>
      </c>
      <c r="I233" s="626" t="str">
        <f t="shared" si="3"/>
        <v>Yes</v>
      </c>
      <c r="J233" s="626">
        <v>0</v>
      </c>
      <c r="K233" s="626">
        <f>Table1[[#This Row],[CPP]]</f>
        <v>0</v>
      </c>
      <c r="L233" s="626">
        <v>0</v>
      </c>
      <c r="M233" s="626" t="s">
        <v>2600</v>
      </c>
      <c r="N233" s="626" t="s">
        <v>2719</v>
      </c>
      <c r="O233" s="626" t="s">
        <v>2720</v>
      </c>
      <c r="P233" s="626" t="s">
        <v>1421</v>
      </c>
      <c r="Q233" s="627">
        <v>44552</v>
      </c>
      <c r="R233" s="627"/>
      <c r="S233" s="627">
        <v>44713</v>
      </c>
      <c r="T233" s="627">
        <v>44152</v>
      </c>
      <c r="U233" s="623" t="s">
        <v>1912</v>
      </c>
      <c r="V233" s="624">
        <v>244265</v>
      </c>
      <c r="W233" s="625">
        <v>2021</v>
      </c>
      <c r="X233" s="624">
        <v>244265</v>
      </c>
      <c r="Y233" s="624">
        <v>389812</v>
      </c>
      <c r="AA233" s="624">
        <v>0</v>
      </c>
      <c r="AC233" s="623" t="s">
        <v>1820</v>
      </c>
      <c r="AD233" s="623">
        <v>542993</v>
      </c>
      <c r="AE233" s="623" t="s">
        <v>2611</v>
      </c>
      <c r="AH233" s="623" t="s">
        <v>2721</v>
      </c>
      <c r="AM233" s="626" t="s">
        <v>1800</v>
      </c>
    </row>
    <row r="234" spans="1:43" hidden="1">
      <c r="A234">
        <v>0</v>
      </c>
      <c r="B234" s="626">
        <v>210580</v>
      </c>
      <c r="C234" s="626">
        <v>81728</v>
      </c>
      <c r="D234" s="626">
        <v>122812</v>
      </c>
      <c r="F234" s="626" t="e">
        <f>VLOOKUP($K234,PSO!$A:$A,1,0)</f>
        <v>#N/A</v>
      </c>
      <c r="G234" s="626" t="e">
        <f>VLOOKUP($K234,SWEPCO!$A:$A,1,0)</f>
        <v>#N/A</v>
      </c>
      <c r="H234" s="626" t="e">
        <f>VLOOKUP($K234,#REF!,1,0)</f>
        <v>#REF!</v>
      </c>
      <c r="I234" s="626" t="str">
        <f t="shared" si="3"/>
        <v>Yes</v>
      </c>
      <c r="J234" s="626">
        <v>0</v>
      </c>
      <c r="K234" s="626">
        <f>Table1[[#This Row],[CPP]]</f>
        <v>0</v>
      </c>
      <c r="L234" s="626">
        <v>0</v>
      </c>
      <c r="M234" s="626" t="s">
        <v>2107</v>
      </c>
      <c r="N234" s="626" t="s">
        <v>2722</v>
      </c>
      <c r="O234" s="626" t="s">
        <v>2723</v>
      </c>
      <c r="P234" s="626" t="s">
        <v>1421</v>
      </c>
      <c r="Q234" s="627">
        <v>44379</v>
      </c>
      <c r="R234" s="627"/>
      <c r="S234" s="627">
        <v>45809</v>
      </c>
      <c r="T234" s="627">
        <v>44152</v>
      </c>
      <c r="U234" s="623" t="s">
        <v>1912</v>
      </c>
      <c r="V234" s="624">
        <v>13028143</v>
      </c>
      <c r="W234" s="625">
        <v>2021</v>
      </c>
      <c r="X234" s="624">
        <v>13028143</v>
      </c>
      <c r="Y234" s="624">
        <v>14232227</v>
      </c>
      <c r="AA234" s="624">
        <v>14232227</v>
      </c>
      <c r="AB234" s="626" t="s">
        <v>1942</v>
      </c>
      <c r="AC234" s="623" t="s">
        <v>1799</v>
      </c>
      <c r="AD234" s="623">
        <v>533152</v>
      </c>
      <c r="AE234" s="623" t="s">
        <v>2724</v>
      </c>
      <c r="AF234" s="623">
        <v>533331</v>
      </c>
      <c r="AG234" s="623" t="s">
        <v>2725</v>
      </c>
      <c r="AH234" s="623" t="s">
        <v>2726</v>
      </c>
      <c r="AK234" s="626">
        <v>14.5</v>
      </c>
      <c r="AM234" s="626" t="s">
        <v>1800</v>
      </c>
      <c r="AN234" s="626" t="s">
        <v>1800</v>
      </c>
      <c r="AO234" s="626" t="s">
        <v>1800</v>
      </c>
    </row>
    <row r="235" spans="1:43" hidden="1">
      <c r="A235">
        <v>0</v>
      </c>
      <c r="B235" s="626">
        <v>210580</v>
      </c>
      <c r="C235" s="626">
        <v>81730</v>
      </c>
      <c r="D235" s="626">
        <v>122814</v>
      </c>
      <c r="F235" s="626" t="e">
        <f>VLOOKUP($K235,PSO!$A:$A,1,0)</f>
        <v>#N/A</v>
      </c>
      <c r="G235" s="626" t="e">
        <f>VLOOKUP($K235,SWEPCO!$A:$A,1,0)</f>
        <v>#N/A</v>
      </c>
      <c r="H235" s="626" t="e">
        <f>VLOOKUP($K235,#REF!,1,0)</f>
        <v>#REF!</v>
      </c>
      <c r="I235" s="626" t="str">
        <f t="shared" si="3"/>
        <v>Yes</v>
      </c>
      <c r="J235" s="626">
        <v>0</v>
      </c>
      <c r="K235" s="626">
        <f>Table1[[#This Row],[CPP]]</f>
        <v>0</v>
      </c>
      <c r="L235" s="626">
        <v>0</v>
      </c>
      <c r="M235" s="626" t="s">
        <v>2107</v>
      </c>
      <c r="N235" s="626" t="s">
        <v>2727</v>
      </c>
      <c r="O235" s="626" t="s">
        <v>2728</v>
      </c>
      <c r="P235" s="626" t="s">
        <v>1421</v>
      </c>
      <c r="Q235" s="627">
        <v>44365</v>
      </c>
      <c r="R235" s="627"/>
      <c r="S235" s="627">
        <v>45809</v>
      </c>
      <c r="T235" s="627">
        <v>44152</v>
      </c>
      <c r="U235" s="623" t="s">
        <v>1912</v>
      </c>
      <c r="V235" s="624">
        <v>5602343</v>
      </c>
      <c r="W235" s="625">
        <v>2021</v>
      </c>
      <c r="X235" s="624">
        <v>5602343</v>
      </c>
      <c r="Y235" s="624">
        <v>5483173</v>
      </c>
      <c r="AA235" s="624">
        <v>5483173</v>
      </c>
      <c r="AB235" s="626" t="s">
        <v>1942</v>
      </c>
      <c r="AC235" s="623" t="s">
        <v>1799</v>
      </c>
      <c r="AD235" s="623">
        <v>533331</v>
      </c>
      <c r="AE235" s="623" t="s">
        <v>2725</v>
      </c>
      <c r="AF235" s="623">
        <v>533217</v>
      </c>
      <c r="AG235" s="623" t="s">
        <v>2729</v>
      </c>
      <c r="AH235" s="623" t="s">
        <v>2730</v>
      </c>
      <c r="AI235" s="626">
        <v>115</v>
      </c>
      <c r="AM235" s="626" t="s">
        <v>1800</v>
      </c>
      <c r="AN235" s="626" t="s">
        <v>1800</v>
      </c>
      <c r="AO235" s="626" t="s">
        <v>1800</v>
      </c>
    </row>
    <row r="236" spans="1:43" hidden="1">
      <c r="A236">
        <v>0</v>
      </c>
      <c r="B236" s="626">
        <v>210589</v>
      </c>
      <c r="C236" s="626">
        <v>81733</v>
      </c>
      <c r="D236" s="626">
        <v>122818</v>
      </c>
      <c r="F236" s="626" t="e">
        <f>VLOOKUP($K236,PSO!$A:$A,1,0)</f>
        <v>#N/A</v>
      </c>
      <c r="G236" s="626" t="e">
        <f>VLOOKUP($K236,SWEPCO!$A:$A,1,0)</f>
        <v>#N/A</v>
      </c>
      <c r="H236" s="626" t="e">
        <f>VLOOKUP($K236,#REF!,1,0)</f>
        <v>#REF!</v>
      </c>
      <c r="I236" s="626" t="str">
        <f t="shared" si="3"/>
        <v>Yes</v>
      </c>
      <c r="J236" s="626">
        <v>0</v>
      </c>
      <c r="K236" s="626">
        <f>Table1[[#This Row],[CPP]]</f>
        <v>0</v>
      </c>
      <c r="L236" s="626">
        <v>0</v>
      </c>
      <c r="M236" s="626" t="s">
        <v>2104</v>
      </c>
      <c r="N236" s="626" t="s">
        <v>2731</v>
      </c>
      <c r="O236" s="626" t="s">
        <v>2732</v>
      </c>
      <c r="P236" s="626" t="s">
        <v>1421</v>
      </c>
      <c r="Q236" s="632"/>
      <c r="R236" s="632"/>
      <c r="S236" s="627">
        <v>45078</v>
      </c>
      <c r="T236" s="627">
        <v>44152</v>
      </c>
      <c r="U236" s="623" t="s">
        <v>1912</v>
      </c>
      <c r="V236" s="624">
        <v>4281150</v>
      </c>
      <c r="W236" s="625">
        <v>2021</v>
      </c>
      <c r="X236" s="624">
        <v>4388178.75</v>
      </c>
      <c r="Y236" s="624">
        <v>4281150</v>
      </c>
      <c r="AC236" s="623" t="s">
        <v>1827</v>
      </c>
      <c r="AD236" s="623">
        <v>515032</v>
      </c>
      <c r="AE236" s="623" t="s">
        <v>2733</v>
      </c>
      <c r="AF236" s="623">
        <v>515022</v>
      </c>
      <c r="AG236" s="623" t="s">
        <v>2734</v>
      </c>
      <c r="AH236" s="623" t="s">
        <v>2735</v>
      </c>
      <c r="AK236" s="626">
        <v>4.71</v>
      </c>
      <c r="AN236" s="626" t="s">
        <v>2078</v>
      </c>
      <c r="AO236" s="626" t="s">
        <v>2078</v>
      </c>
    </row>
    <row r="237" spans="1:43" hidden="1">
      <c r="A237">
        <v>0</v>
      </c>
      <c r="B237" s="626">
        <v>210589</v>
      </c>
      <c r="C237" s="626">
        <v>81733</v>
      </c>
      <c r="D237" s="626">
        <v>122819</v>
      </c>
      <c r="F237" s="626" t="e">
        <f>VLOOKUP($K237,PSO!$A:$A,1,0)</f>
        <v>#N/A</v>
      </c>
      <c r="G237" s="626" t="e">
        <f>VLOOKUP($K237,SWEPCO!$A:$A,1,0)</f>
        <v>#N/A</v>
      </c>
      <c r="H237" s="626" t="e">
        <f>VLOOKUP($K237,#REF!,1,0)</f>
        <v>#REF!</v>
      </c>
      <c r="I237" s="626" t="str">
        <f t="shared" si="3"/>
        <v>Yes</v>
      </c>
      <c r="J237" s="626">
        <v>0</v>
      </c>
      <c r="K237" s="626">
        <f>Table1[[#This Row],[CPP]]</f>
        <v>0</v>
      </c>
      <c r="L237" s="626">
        <v>0</v>
      </c>
      <c r="M237" s="626" t="s">
        <v>2104</v>
      </c>
      <c r="N237" s="626" t="s">
        <v>2731</v>
      </c>
      <c r="O237" s="626" t="s">
        <v>2736</v>
      </c>
      <c r="P237" s="626" t="s">
        <v>1421</v>
      </c>
      <c r="Q237" s="632"/>
      <c r="R237" s="632"/>
      <c r="S237" s="627">
        <v>45078</v>
      </c>
      <c r="T237" s="627">
        <v>44152</v>
      </c>
      <c r="U237" s="623" t="s">
        <v>1912</v>
      </c>
      <c r="V237" s="624">
        <v>1081649</v>
      </c>
      <c r="W237" s="625">
        <v>2021</v>
      </c>
      <c r="X237" s="624">
        <v>1108690.2250000001</v>
      </c>
      <c r="Y237" s="624">
        <v>1081649</v>
      </c>
      <c r="AC237" s="623" t="s">
        <v>1827</v>
      </c>
      <c r="AD237" s="623">
        <v>515022</v>
      </c>
      <c r="AE237" s="623" t="s">
        <v>2734</v>
      </c>
      <c r="AH237" s="623" t="s">
        <v>2737</v>
      </c>
      <c r="AK237" s="626">
        <v>1.19</v>
      </c>
      <c r="AN237" s="626" t="s">
        <v>2078</v>
      </c>
      <c r="AO237" s="626" t="s">
        <v>2078</v>
      </c>
    </row>
    <row r="238" spans="1:43" hidden="1">
      <c r="A238">
        <v>0</v>
      </c>
      <c r="B238" s="626">
        <v>210586</v>
      </c>
      <c r="C238" s="626">
        <v>81751</v>
      </c>
      <c r="D238" s="626">
        <v>122864</v>
      </c>
      <c r="F238" s="626" t="e">
        <f>VLOOKUP($K238,PSO!$A:$A,1,0)</f>
        <v>#N/A</v>
      </c>
      <c r="G238" s="626" t="e">
        <f>VLOOKUP($K238,SWEPCO!$A:$A,1,0)</f>
        <v>#N/A</v>
      </c>
      <c r="H238" s="626" t="e">
        <f>VLOOKUP($K238,#REF!,1,0)</f>
        <v>#REF!</v>
      </c>
      <c r="I238" s="626" t="str">
        <f t="shared" si="3"/>
        <v>Yes</v>
      </c>
      <c r="J238" s="626">
        <v>0</v>
      </c>
      <c r="K238" s="626">
        <f>Table1[[#This Row],[CPP]]</f>
        <v>0</v>
      </c>
      <c r="L238" s="626">
        <v>0</v>
      </c>
      <c r="M238" s="626" t="s">
        <v>2072</v>
      </c>
      <c r="N238" s="626" t="s">
        <v>2738</v>
      </c>
      <c r="O238" s="626" t="s">
        <v>2739</v>
      </c>
      <c r="P238" s="626" t="s">
        <v>1421</v>
      </c>
      <c r="Q238" s="632"/>
      <c r="R238" s="632"/>
      <c r="S238" s="627">
        <v>44713</v>
      </c>
      <c r="T238" s="627">
        <v>44152</v>
      </c>
      <c r="U238" s="623" t="s">
        <v>1912</v>
      </c>
      <c r="V238" s="624">
        <v>850000</v>
      </c>
      <c r="W238" s="625">
        <v>2021</v>
      </c>
      <c r="X238" s="624">
        <v>871250</v>
      </c>
      <c r="Y238" s="624">
        <v>850000</v>
      </c>
      <c r="AA238" s="624">
        <v>0</v>
      </c>
      <c r="AC238" s="623" t="s">
        <v>1827</v>
      </c>
      <c r="AD238" s="623">
        <v>520814</v>
      </c>
      <c r="AE238" s="623" t="s">
        <v>2114</v>
      </c>
      <c r="AH238" s="623" t="s">
        <v>2740</v>
      </c>
      <c r="AN238" s="626" t="s">
        <v>2078</v>
      </c>
      <c r="AO238" s="626" t="s">
        <v>2078</v>
      </c>
    </row>
    <row r="239" spans="1:43" hidden="1">
      <c r="A239">
        <v>0</v>
      </c>
      <c r="B239" s="626">
        <v>210574</v>
      </c>
      <c r="C239" s="626">
        <v>81755</v>
      </c>
      <c r="D239" s="626">
        <v>122869</v>
      </c>
      <c r="F239" s="626" t="e">
        <f>VLOOKUP($K239,PSO!$A:$A,1,0)</f>
        <v>#N/A</v>
      </c>
      <c r="G239" s="626" t="e">
        <f>VLOOKUP($K239,SWEPCO!$A:$A,1,0)</f>
        <v>#N/A</v>
      </c>
      <c r="H239" s="626" t="e">
        <f>VLOOKUP($K239,#REF!,1,0)</f>
        <v>#REF!</v>
      </c>
      <c r="I239" s="626" t="str">
        <f t="shared" si="3"/>
        <v>Yes</v>
      </c>
      <c r="J239" s="626">
        <v>0</v>
      </c>
      <c r="K239" s="626">
        <f>Table1[[#This Row],[CPP]]</f>
        <v>0</v>
      </c>
      <c r="L239" s="626">
        <v>0</v>
      </c>
      <c r="M239" s="626" t="s">
        <v>2265</v>
      </c>
      <c r="N239" s="626" t="s">
        <v>2741</v>
      </c>
      <c r="O239" s="626" t="s">
        <v>2742</v>
      </c>
      <c r="P239" s="626" t="s">
        <v>1421</v>
      </c>
      <c r="Q239" s="627">
        <v>44910</v>
      </c>
      <c r="R239" s="627"/>
      <c r="S239" s="627">
        <v>44652</v>
      </c>
      <c r="T239" s="627">
        <v>44152</v>
      </c>
      <c r="U239" s="623" t="s">
        <v>1912</v>
      </c>
      <c r="V239" s="624">
        <v>998956</v>
      </c>
      <c r="W239" s="625">
        <v>2021</v>
      </c>
      <c r="X239" s="624">
        <v>1023929.9</v>
      </c>
      <c r="Y239" s="624">
        <v>571184</v>
      </c>
      <c r="AA239" s="624">
        <v>0</v>
      </c>
      <c r="AC239" s="623" t="s">
        <v>1804</v>
      </c>
      <c r="AD239" s="623">
        <v>524267</v>
      </c>
      <c r="AE239" s="623" t="s">
        <v>2743</v>
      </c>
      <c r="AF239" s="623">
        <v>524623</v>
      </c>
      <c r="AG239" s="623" t="s">
        <v>2744</v>
      </c>
      <c r="AH239" s="623" t="s">
        <v>2745</v>
      </c>
    </row>
    <row r="240" spans="1:43" hidden="1">
      <c r="A240">
        <v>0</v>
      </c>
      <c r="B240" s="626">
        <v>210574</v>
      </c>
      <c r="C240" s="626">
        <v>81756</v>
      </c>
      <c r="D240" s="626">
        <v>122870</v>
      </c>
      <c r="F240" s="626" t="e">
        <f>VLOOKUP($K240,PSO!$A:$A,1,0)</f>
        <v>#N/A</v>
      </c>
      <c r="G240" s="626" t="e">
        <f>VLOOKUP($K240,SWEPCO!$A:$A,1,0)</f>
        <v>#N/A</v>
      </c>
      <c r="H240" s="626" t="e">
        <f>VLOOKUP($K240,#REF!,1,0)</f>
        <v>#REF!</v>
      </c>
      <c r="I240" s="626" t="str">
        <f t="shared" si="3"/>
        <v>Yes</v>
      </c>
      <c r="J240" s="626">
        <v>0</v>
      </c>
      <c r="K240" s="626">
        <f>Table1[[#This Row],[CPP]]</f>
        <v>0</v>
      </c>
      <c r="L240" s="626">
        <v>0</v>
      </c>
      <c r="M240" s="626" t="s">
        <v>2265</v>
      </c>
      <c r="N240" s="626" t="s">
        <v>2746</v>
      </c>
      <c r="O240" s="626" t="s">
        <v>2747</v>
      </c>
      <c r="P240" s="626" t="s">
        <v>1421</v>
      </c>
      <c r="Q240" s="627">
        <v>44652</v>
      </c>
      <c r="R240" s="627"/>
      <c r="S240" s="627">
        <v>44652</v>
      </c>
      <c r="T240" s="627">
        <v>44152</v>
      </c>
      <c r="U240" s="623" t="s">
        <v>1912</v>
      </c>
      <c r="V240" s="624">
        <v>735013</v>
      </c>
      <c r="W240" s="625">
        <v>2021</v>
      </c>
      <c r="X240" s="624">
        <v>753388.32499999995</v>
      </c>
      <c r="Y240" s="624">
        <v>0</v>
      </c>
      <c r="AA240" s="624">
        <v>0</v>
      </c>
      <c r="AC240" s="623" t="s">
        <v>1804</v>
      </c>
      <c r="AD240" s="623">
        <v>525461</v>
      </c>
      <c r="AE240" s="623" t="s">
        <v>2748</v>
      </c>
      <c r="AF240" s="623">
        <v>523959</v>
      </c>
      <c r="AG240" s="623" t="s">
        <v>2749</v>
      </c>
      <c r="AH240" s="623" t="s">
        <v>2750</v>
      </c>
      <c r="AJ240" s="626">
        <v>67</v>
      </c>
      <c r="AN240" s="626" t="s">
        <v>2078</v>
      </c>
      <c r="AO240" s="626" t="s">
        <v>2078</v>
      </c>
    </row>
    <row r="241" spans="1:41" hidden="1">
      <c r="A241">
        <v>0</v>
      </c>
      <c r="B241" s="626">
        <v>210574</v>
      </c>
      <c r="C241" s="626">
        <v>81757</v>
      </c>
      <c r="D241" s="626">
        <v>122871</v>
      </c>
      <c r="F241" s="626" t="e">
        <f>VLOOKUP($K241,PSO!$A:$A,1,0)</f>
        <v>#N/A</v>
      </c>
      <c r="G241" s="626" t="e">
        <f>VLOOKUP($K241,SWEPCO!$A:$A,1,0)</f>
        <v>#N/A</v>
      </c>
      <c r="H241" s="626" t="e">
        <f>VLOOKUP($K241,#REF!,1,0)</f>
        <v>#REF!</v>
      </c>
      <c r="I241" s="626" t="str">
        <f t="shared" si="3"/>
        <v>Yes</v>
      </c>
      <c r="J241" s="626">
        <v>0</v>
      </c>
      <c r="K241" s="626">
        <f>Table1[[#This Row],[CPP]]</f>
        <v>0</v>
      </c>
      <c r="L241" s="626">
        <v>0</v>
      </c>
      <c r="M241" s="626" t="s">
        <v>2265</v>
      </c>
      <c r="N241" s="626" t="s">
        <v>2751</v>
      </c>
      <c r="O241" s="626" t="s">
        <v>2752</v>
      </c>
      <c r="P241" s="626" t="s">
        <v>1421</v>
      </c>
      <c r="Q241" s="627">
        <v>44910</v>
      </c>
      <c r="R241" s="627"/>
      <c r="S241" s="627">
        <v>44652</v>
      </c>
      <c r="T241" s="627">
        <v>44152</v>
      </c>
      <c r="U241" s="623" t="s">
        <v>1912</v>
      </c>
      <c r="V241" s="624">
        <v>11609949</v>
      </c>
      <c r="W241" s="625">
        <v>2021</v>
      </c>
      <c r="X241" s="624">
        <v>11900197.725</v>
      </c>
      <c r="Y241" s="624">
        <v>11609949</v>
      </c>
      <c r="AA241" s="624">
        <v>0</v>
      </c>
      <c r="AC241" s="623" t="s">
        <v>1804</v>
      </c>
      <c r="AD241" s="623">
        <v>524629</v>
      </c>
      <c r="AE241" s="623" t="s">
        <v>2753</v>
      </c>
      <c r="AF241" s="623">
        <v>524655</v>
      </c>
      <c r="AG241" s="623" t="s">
        <v>2754</v>
      </c>
      <c r="AH241" s="623" t="s">
        <v>2755</v>
      </c>
      <c r="AJ241" s="626">
        <v>17.399999999999999</v>
      </c>
    </row>
    <row r="242" spans="1:41" hidden="1">
      <c r="A242">
        <v>0</v>
      </c>
      <c r="B242" s="626">
        <v>210574</v>
      </c>
      <c r="C242" s="626">
        <v>81758</v>
      </c>
      <c r="D242" s="626">
        <v>122872</v>
      </c>
      <c r="F242" s="626" t="e">
        <f>VLOOKUP($K242,PSO!$A:$A,1,0)</f>
        <v>#N/A</v>
      </c>
      <c r="G242" s="626" t="e">
        <f>VLOOKUP($K242,SWEPCO!$A:$A,1,0)</f>
        <v>#N/A</v>
      </c>
      <c r="H242" s="626" t="e">
        <f>VLOOKUP($K242,#REF!,1,0)</f>
        <v>#REF!</v>
      </c>
      <c r="I242" s="626" t="str">
        <f t="shared" si="3"/>
        <v>Yes</v>
      </c>
      <c r="J242" s="626">
        <v>0</v>
      </c>
      <c r="K242" s="626">
        <f>Table1[[#This Row],[CPP]]</f>
        <v>0</v>
      </c>
      <c r="L242" s="626">
        <v>0</v>
      </c>
      <c r="M242" s="626" t="s">
        <v>2265</v>
      </c>
      <c r="N242" s="626" t="s">
        <v>2756</v>
      </c>
      <c r="O242" s="626" t="s">
        <v>2757</v>
      </c>
      <c r="P242" s="626" t="s">
        <v>1421</v>
      </c>
      <c r="Q242" s="627">
        <v>44713</v>
      </c>
      <c r="R242" s="627"/>
      <c r="S242" s="627">
        <v>44713</v>
      </c>
      <c r="T242" s="627">
        <v>44152</v>
      </c>
      <c r="U242" s="623" t="s">
        <v>1912</v>
      </c>
      <c r="V242" s="624">
        <v>4160581</v>
      </c>
      <c r="W242" s="625">
        <v>2021</v>
      </c>
      <c r="X242" s="624">
        <v>4264595.5250000004</v>
      </c>
      <c r="Y242" s="624">
        <v>4160581</v>
      </c>
      <c r="AA242" s="624">
        <v>0</v>
      </c>
      <c r="AC242" s="623" t="s">
        <v>1804</v>
      </c>
      <c r="AD242" s="623">
        <v>526160</v>
      </c>
      <c r="AE242" s="623" t="s">
        <v>2531</v>
      </c>
      <c r="AF242" s="623">
        <v>526192</v>
      </c>
      <c r="AG242" s="623" t="s">
        <v>2532</v>
      </c>
      <c r="AH242" s="623" t="s">
        <v>2758</v>
      </c>
      <c r="AK242" s="626">
        <v>4</v>
      </c>
      <c r="AN242" s="626" t="s">
        <v>2078</v>
      </c>
      <c r="AO242" s="626" t="s">
        <v>2078</v>
      </c>
    </row>
    <row r="243" spans="1:41" hidden="1">
      <c r="A243">
        <v>0</v>
      </c>
      <c r="B243" s="626">
        <v>210574</v>
      </c>
      <c r="C243" s="626">
        <v>81760</v>
      </c>
      <c r="D243" s="626">
        <v>122876</v>
      </c>
      <c r="F243" s="626" t="e">
        <f>VLOOKUP($K243,PSO!$A:$A,1,0)</f>
        <v>#N/A</v>
      </c>
      <c r="G243" s="626" t="e">
        <f>VLOOKUP($K243,SWEPCO!$A:$A,1,0)</f>
        <v>#N/A</v>
      </c>
      <c r="H243" s="626" t="e">
        <f>VLOOKUP($K243,#REF!,1,0)</f>
        <v>#REF!</v>
      </c>
      <c r="I243" s="626" t="str">
        <f t="shared" si="3"/>
        <v>Yes</v>
      </c>
      <c r="J243" s="626">
        <v>0</v>
      </c>
      <c r="K243" s="626">
        <f>Table1[[#This Row],[CPP]]</f>
        <v>0</v>
      </c>
      <c r="L243" s="626">
        <v>0</v>
      </c>
      <c r="M243" s="626" t="s">
        <v>2265</v>
      </c>
      <c r="N243" s="626" t="s">
        <v>2759</v>
      </c>
      <c r="O243" s="626" t="s">
        <v>2760</v>
      </c>
      <c r="P243" s="626" t="s">
        <v>1421</v>
      </c>
      <c r="Q243" s="627">
        <v>44910</v>
      </c>
      <c r="R243" s="627"/>
      <c r="S243" s="627">
        <v>44652</v>
      </c>
      <c r="T243" s="627">
        <v>44152</v>
      </c>
      <c r="U243" s="623" t="s">
        <v>1912</v>
      </c>
      <c r="V243" s="624">
        <v>6956586</v>
      </c>
      <c r="W243" s="625">
        <v>2021</v>
      </c>
      <c r="X243" s="624">
        <v>7130500.6500000004</v>
      </c>
      <c r="Y243" s="624">
        <v>6956586</v>
      </c>
      <c r="AA243" s="624">
        <v>0</v>
      </c>
      <c r="AC243" s="623" t="s">
        <v>1804</v>
      </c>
      <c r="AD243" s="623">
        <v>524629</v>
      </c>
      <c r="AE243" s="623" t="s">
        <v>2753</v>
      </c>
      <c r="AF243" s="623">
        <v>524606</v>
      </c>
      <c r="AG243" s="623" t="s">
        <v>2761</v>
      </c>
      <c r="AH243" s="623" t="s">
        <v>2762</v>
      </c>
      <c r="AJ243" s="626">
        <v>7.3</v>
      </c>
      <c r="AN243" s="626" t="s">
        <v>2078</v>
      </c>
      <c r="AO243" s="626" t="s">
        <v>2078</v>
      </c>
    </row>
    <row r="244" spans="1:41" hidden="1">
      <c r="A244">
        <v>0</v>
      </c>
      <c r="B244" s="626">
        <v>210574</v>
      </c>
      <c r="C244" s="626">
        <v>81763</v>
      </c>
      <c r="D244" s="626">
        <v>122883</v>
      </c>
      <c r="F244" s="626" t="e">
        <f>VLOOKUP($K244,PSO!$A:$A,1,0)</f>
        <v>#N/A</v>
      </c>
      <c r="G244" s="626" t="e">
        <f>VLOOKUP($K244,SWEPCO!$A:$A,1,0)</f>
        <v>#N/A</v>
      </c>
      <c r="H244" s="626" t="e">
        <f>VLOOKUP($K244,#REF!,1,0)</f>
        <v>#REF!</v>
      </c>
      <c r="I244" s="626" t="str">
        <f t="shared" si="3"/>
        <v>Yes</v>
      </c>
      <c r="J244" s="626">
        <v>0</v>
      </c>
      <c r="K244" s="626">
        <f>Table1[[#This Row],[CPP]]</f>
        <v>0</v>
      </c>
      <c r="L244" s="626">
        <v>0</v>
      </c>
      <c r="M244" s="626" t="s">
        <v>2265</v>
      </c>
      <c r="N244" s="626" t="s">
        <v>2763</v>
      </c>
      <c r="O244" s="626" t="s">
        <v>2764</v>
      </c>
      <c r="P244" s="626" t="s">
        <v>1421</v>
      </c>
      <c r="Q244" s="627">
        <v>44713</v>
      </c>
      <c r="R244" s="627"/>
      <c r="S244" s="627">
        <v>44713</v>
      </c>
      <c r="T244" s="627">
        <v>44152</v>
      </c>
      <c r="U244" s="623" t="s">
        <v>1912</v>
      </c>
      <c r="V244" s="624">
        <v>944000</v>
      </c>
      <c r="W244" s="625">
        <v>2021</v>
      </c>
      <c r="X244" s="624">
        <v>967600</v>
      </c>
      <c r="Y244" s="624">
        <v>835432</v>
      </c>
      <c r="AA244" s="624">
        <v>0</v>
      </c>
      <c r="AC244" s="623" t="s">
        <v>1804</v>
      </c>
      <c r="AD244" s="623">
        <v>526269</v>
      </c>
      <c r="AE244" s="623" t="s">
        <v>2641</v>
      </c>
      <c r="AF244" s="623">
        <v>526525</v>
      </c>
      <c r="AG244" s="623" t="s">
        <v>2765</v>
      </c>
      <c r="AH244" s="623" t="s">
        <v>2766</v>
      </c>
      <c r="AJ244" s="626">
        <v>14.6</v>
      </c>
      <c r="AN244" s="626" t="s">
        <v>2078</v>
      </c>
      <c r="AO244" s="626" t="s">
        <v>2078</v>
      </c>
    </row>
    <row r="245" spans="1:41" hidden="1">
      <c r="A245">
        <v>0</v>
      </c>
      <c r="B245" s="626">
        <v>210584</v>
      </c>
      <c r="C245" s="626">
        <v>81497</v>
      </c>
      <c r="D245" s="626">
        <v>132893</v>
      </c>
      <c r="F245" s="626" t="e">
        <f>VLOOKUP($K245,PSO!$A:$A,1,0)</f>
        <v>#N/A</v>
      </c>
      <c r="G245" s="626" t="e">
        <f>VLOOKUP($K245,SWEPCO!$A:$A,1,0)</f>
        <v>#N/A</v>
      </c>
      <c r="H245" s="626" t="e">
        <f>VLOOKUP($K245,#REF!,1,0)</f>
        <v>#REF!</v>
      </c>
      <c r="I245" s="626" t="str">
        <f t="shared" si="3"/>
        <v>Yes</v>
      </c>
      <c r="J245" s="626">
        <v>0</v>
      </c>
      <c r="K245" s="626">
        <f>Table1[[#This Row],[CPP]]</f>
        <v>0</v>
      </c>
      <c r="L245" s="626">
        <v>0</v>
      </c>
      <c r="M245" s="626" t="s">
        <v>2767</v>
      </c>
      <c r="N245" s="626" t="s">
        <v>2768</v>
      </c>
      <c r="O245" s="626" t="s">
        <v>2769</v>
      </c>
      <c r="P245" s="626" t="s">
        <v>1421</v>
      </c>
      <c r="Q245" s="627">
        <v>44561</v>
      </c>
      <c r="R245" s="627"/>
      <c r="S245" s="627">
        <v>44896</v>
      </c>
      <c r="T245" s="627">
        <v>44152</v>
      </c>
      <c r="U245" s="623" t="s">
        <v>1912</v>
      </c>
      <c r="V245" s="624">
        <v>1182000</v>
      </c>
      <c r="W245" s="625">
        <v>2021</v>
      </c>
      <c r="X245" s="624">
        <v>1182000</v>
      </c>
      <c r="Y245" s="624">
        <v>1182000</v>
      </c>
      <c r="AA245" s="624">
        <v>989393</v>
      </c>
      <c r="AB245" s="626" t="s">
        <v>1942</v>
      </c>
      <c r="AC245" s="623" t="s">
        <v>1799</v>
      </c>
      <c r="AH245" s="623" t="s">
        <v>2770</v>
      </c>
      <c r="AO245" s="626" t="s">
        <v>1800</v>
      </c>
    </row>
    <row r="246" spans="1:41" hidden="1">
      <c r="A246">
        <v>0</v>
      </c>
      <c r="B246" s="626">
        <v>210579</v>
      </c>
      <c r="C246" s="626">
        <v>91876</v>
      </c>
      <c r="D246" s="626">
        <v>143157</v>
      </c>
      <c r="F246" s="626" t="e">
        <f>VLOOKUP($K246,PSO!$A:$A,1,0)</f>
        <v>#N/A</v>
      </c>
      <c r="G246" s="626" t="e">
        <f>VLOOKUP($K246,SWEPCO!$A:$A,1,0)</f>
        <v>#N/A</v>
      </c>
      <c r="H246" s="626" t="e">
        <f>VLOOKUP($K246,#REF!,1,0)</f>
        <v>#REF!</v>
      </c>
      <c r="I246" s="626" t="str">
        <f t="shared" si="3"/>
        <v>Yes</v>
      </c>
      <c r="J246" s="626">
        <v>0</v>
      </c>
      <c r="K246" s="626">
        <f>Table1[[#This Row],[CPP]]</f>
        <v>0</v>
      </c>
      <c r="L246" s="626">
        <v>0</v>
      </c>
      <c r="M246" s="626" t="s">
        <v>2137</v>
      </c>
      <c r="N246" s="626" t="s">
        <v>2771</v>
      </c>
      <c r="O246" s="626" t="s">
        <v>2772</v>
      </c>
      <c r="P246" s="626" t="s">
        <v>1421</v>
      </c>
      <c r="Q246" s="627">
        <v>45200</v>
      </c>
      <c r="R246" s="627"/>
      <c r="S246" s="627">
        <v>44652</v>
      </c>
      <c r="T246" s="627">
        <v>44158</v>
      </c>
      <c r="U246" s="623" t="s">
        <v>1912</v>
      </c>
      <c r="V246" s="624">
        <v>2143217</v>
      </c>
      <c r="W246" s="625">
        <v>2021</v>
      </c>
      <c r="X246" s="624">
        <v>2196797.4249999998</v>
      </c>
      <c r="Y246" s="624">
        <v>2143217</v>
      </c>
      <c r="AA246" s="624">
        <v>0</v>
      </c>
      <c r="AC246" s="623" t="s">
        <v>1924</v>
      </c>
      <c r="AH246" s="623" t="s">
        <v>2773</v>
      </c>
    </row>
    <row r="247" spans="1:41" hidden="1">
      <c r="A247">
        <v>0</v>
      </c>
      <c r="B247" s="626">
        <v>210585</v>
      </c>
      <c r="C247" s="626">
        <v>91878</v>
      </c>
      <c r="D247" s="626">
        <v>143159</v>
      </c>
      <c r="F247" s="626" t="e">
        <f>VLOOKUP($K247,PSO!$A:$A,1,0)</f>
        <v>#N/A</v>
      </c>
      <c r="G247" s="626" t="e">
        <f>VLOOKUP($K247,SWEPCO!$A:$A,1,0)</f>
        <v>#N/A</v>
      </c>
      <c r="H247" s="626" t="e">
        <f>VLOOKUP($K247,#REF!,1,0)</f>
        <v>#REF!</v>
      </c>
      <c r="I247" s="626" t="str">
        <f t="shared" si="3"/>
        <v>Yes</v>
      </c>
      <c r="J247" s="626">
        <v>0</v>
      </c>
      <c r="K247" s="626">
        <f>Table1[[#This Row],[CPP]]</f>
        <v>0</v>
      </c>
      <c r="L247" s="626">
        <v>0</v>
      </c>
      <c r="M247" s="626" t="s">
        <v>2774</v>
      </c>
      <c r="N247" s="626" t="s">
        <v>2775</v>
      </c>
      <c r="O247" s="626" t="s">
        <v>2776</v>
      </c>
      <c r="P247" s="626" t="s">
        <v>1421</v>
      </c>
      <c r="Q247" s="627">
        <v>45444</v>
      </c>
      <c r="R247" s="627"/>
      <c r="S247" s="627">
        <v>44652</v>
      </c>
      <c r="T247" s="627">
        <v>44152</v>
      </c>
      <c r="U247" s="623" t="s">
        <v>1912</v>
      </c>
      <c r="V247" s="624">
        <v>4358300</v>
      </c>
      <c r="W247" s="625">
        <v>2022</v>
      </c>
      <c r="X247" s="624">
        <v>4358300</v>
      </c>
      <c r="Y247" s="624">
        <v>4358300</v>
      </c>
      <c r="AC247" s="623" t="s">
        <v>1924</v>
      </c>
      <c r="AH247" s="623" t="s">
        <v>2777</v>
      </c>
    </row>
    <row r="248" spans="1:41" hidden="1">
      <c r="A248">
        <v>0</v>
      </c>
      <c r="B248" s="626">
        <v>210591</v>
      </c>
      <c r="C248" s="626">
        <v>91881</v>
      </c>
      <c r="D248" s="626">
        <v>143162</v>
      </c>
      <c r="F248" s="626" t="e">
        <f>VLOOKUP($K248,PSO!$A:$A,1,0)</f>
        <v>#N/A</v>
      </c>
      <c r="G248" s="626" t="e">
        <f>VLOOKUP($K248,SWEPCO!$A:$A,1,0)</f>
        <v>#N/A</v>
      </c>
      <c r="H248" s="626" t="e">
        <f>VLOOKUP($K248,#REF!,1,0)</f>
        <v>#REF!</v>
      </c>
      <c r="I248" s="626" t="str">
        <f t="shared" si="3"/>
        <v>Yes</v>
      </c>
      <c r="J248" s="626">
        <v>0</v>
      </c>
      <c r="K248" s="626">
        <f>Table1[[#This Row],[CPP]]</f>
        <v>0</v>
      </c>
      <c r="L248" s="626">
        <v>0</v>
      </c>
      <c r="M248" s="626" t="s">
        <v>2778</v>
      </c>
      <c r="N248" s="626" t="s">
        <v>2779</v>
      </c>
      <c r="O248" s="626" t="s">
        <v>2780</v>
      </c>
      <c r="P248" s="626" t="s">
        <v>1421</v>
      </c>
      <c r="Q248" s="627">
        <v>44743</v>
      </c>
      <c r="R248" s="627"/>
      <c r="S248" s="627">
        <v>44652</v>
      </c>
      <c r="T248" s="627">
        <v>44158</v>
      </c>
      <c r="U248" s="623" t="s">
        <v>1912</v>
      </c>
      <c r="V248" s="624">
        <v>1310400</v>
      </c>
      <c r="W248" s="625">
        <v>2021</v>
      </c>
      <c r="X248" s="624">
        <v>1343160</v>
      </c>
      <c r="Y248" s="624">
        <v>1400000</v>
      </c>
      <c r="AC248" s="623" t="s">
        <v>1804</v>
      </c>
      <c r="AH248" s="623" t="s">
        <v>2781</v>
      </c>
      <c r="AN248" s="626" t="s">
        <v>2078</v>
      </c>
      <c r="AO248" s="626" t="s">
        <v>2078</v>
      </c>
    </row>
    <row r="249" spans="1:41" hidden="1">
      <c r="A249">
        <v>0</v>
      </c>
      <c r="B249" s="626">
        <v>210574</v>
      </c>
      <c r="C249" s="626">
        <v>91884</v>
      </c>
      <c r="D249" s="626">
        <v>143167</v>
      </c>
      <c r="F249" s="626" t="e">
        <f>VLOOKUP($K249,PSO!$A:$A,1,0)</f>
        <v>#N/A</v>
      </c>
      <c r="G249" s="626" t="e">
        <f>VLOOKUP($K249,SWEPCO!$A:$A,1,0)</f>
        <v>#N/A</v>
      </c>
      <c r="H249" s="626" t="e">
        <f>VLOOKUP($K249,#REF!,1,0)</f>
        <v>#REF!</v>
      </c>
      <c r="I249" s="626" t="str">
        <f t="shared" si="3"/>
        <v>Yes</v>
      </c>
      <c r="J249" s="626">
        <v>0</v>
      </c>
      <c r="K249" s="626">
        <f>Table1[[#This Row],[CPP]]</f>
        <v>0</v>
      </c>
      <c r="L249" s="626">
        <v>0</v>
      </c>
      <c r="M249" s="626" t="s">
        <v>2265</v>
      </c>
      <c r="N249" s="626" t="s">
        <v>2782</v>
      </c>
      <c r="O249" s="626" t="s">
        <v>2783</v>
      </c>
      <c r="P249" s="626" t="s">
        <v>1421</v>
      </c>
      <c r="Q249" s="627">
        <v>44910</v>
      </c>
      <c r="R249" s="627"/>
      <c r="S249" s="627">
        <v>44652</v>
      </c>
      <c r="T249" s="627">
        <v>44152</v>
      </c>
      <c r="U249" s="623" t="s">
        <v>1912</v>
      </c>
      <c r="V249" s="624">
        <v>1675731</v>
      </c>
      <c r="W249" s="625">
        <v>2021</v>
      </c>
      <c r="X249" s="624">
        <v>1717624.2749999999</v>
      </c>
      <c r="Y249" s="624">
        <v>1675731</v>
      </c>
      <c r="AC249" s="623" t="s">
        <v>1804</v>
      </c>
      <c r="AH249" s="623" t="s">
        <v>2784</v>
      </c>
      <c r="AK249" s="626">
        <v>1.1499999999999999</v>
      </c>
    </row>
    <row r="250" spans="1:41" hidden="1">
      <c r="A250">
        <v>0</v>
      </c>
      <c r="B250" s="626">
        <v>210574</v>
      </c>
      <c r="C250" s="626">
        <v>91888</v>
      </c>
      <c r="D250" s="626">
        <v>143168</v>
      </c>
      <c r="F250" s="626" t="e">
        <f>VLOOKUP($K250,PSO!$A:$A,1,0)</f>
        <v>#N/A</v>
      </c>
      <c r="G250" s="626" t="e">
        <f>VLOOKUP($K250,SWEPCO!$A:$A,1,0)</f>
        <v>#N/A</v>
      </c>
      <c r="H250" s="626" t="e">
        <f>VLOOKUP($K250,#REF!,1,0)</f>
        <v>#REF!</v>
      </c>
      <c r="I250" s="626" t="str">
        <f t="shared" si="3"/>
        <v>Yes</v>
      </c>
      <c r="J250" s="626">
        <v>0</v>
      </c>
      <c r="K250" s="626">
        <f>Table1[[#This Row],[CPP]]</f>
        <v>0</v>
      </c>
      <c r="L250" s="626">
        <v>0</v>
      </c>
      <c r="M250" s="626" t="s">
        <v>2265</v>
      </c>
      <c r="N250" s="626" t="s">
        <v>2785</v>
      </c>
      <c r="O250" s="626" t="s">
        <v>2786</v>
      </c>
      <c r="P250" s="626" t="s">
        <v>1421</v>
      </c>
      <c r="Q250" s="627">
        <v>44910</v>
      </c>
      <c r="R250" s="627"/>
      <c r="S250" s="627">
        <v>44652</v>
      </c>
      <c r="T250" s="627">
        <v>44152</v>
      </c>
      <c r="U250" s="623" t="s">
        <v>1912</v>
      </c>
      <c r="V250" s="624">
        <v>5378526</v>
      </c>
      <c r="W250" s="625">
        <v>2021</v>
      </c>
      <c r="X250" s="624">
        <v>5512989.1500000004</v>
      </c>
      <c r="Y250" s="624">
        <v>5378526</v>
      </c>
      <c r="AC250" s="623" t="s">
        <v>1804</v>
      </c>
      <c r="AH250" s="623" t="s">
        <v>2787</v>
      </c>
      <c r="AK250" s="626">
        <v>7.75</v>
      </c>
    </row>
    <row r="251" spans="1:41" hidden="1">
      <c r="A251">
        <v>0</v>
      </c>
      <c r="B251" s="626">
        <v>210574</v>
      </c>
      <c r="C251" s="626">
        <v>91889</v>
      </c>
      <c r="D251" s="626">
        <v>143169</v>
      </c>
      <c r="F251" s="626" t="e">
        <f>VLOOKUP($K251,PSO!$A:$A,1,0)</f>
        <v>#N/A</v>
      </c>
      <c r="G251" s="626" t="e">
        <f>VLOOKUP($K251,SWEPCO!$A:$A,1,0)</f>
        <v>#N/A</v>
      </c>
      <c r="H251" s="626" t="e">
        <f>VLOOKUP($K251,#REF!,1,0)</f>
        <v>#REF!</v>
      </c>
      <c r="I251" s="626" t="str">
        <f t="shared" si="3"/>
        <v>Yes</v>
      </c>
      <c r="J251" s="626">
        <v>0</v>
      </c>
      <c r="K251" s="626">
        <f>Table1[[#This Row],[CPP]]</f>
        <v>0</v>
      </c>
      <c r="L251" s="626">
        <v>0</v>
      </c>
      <c r="M251" s="626" t="s">
        <v>2265</v>
      </c>
      <c r="N251" s="626" t="s">
        <v>2788</v>
      </c>
      <c r="O251" s="626" t="s">
        <v>2789</v>
      </c>
      <c r="P251" s="626" t="s">
        <v>1421</v>
      </c>
      <c r="Q251" s="627">
        <v>44910</v>
      </c>
      <c r="R251" s="627"/>
      <c r="S251" s="627">
        <v>44652</v>
      </c>
      <c r="T251" s="627">
        <v>44152</v>
      </c>
      <c r="U251" s="623" t="s">
        <v>1912</v>
      </c>
      <c r="V251" s="624">
        <v>999423</v>
      </c>
      <c r="W251" s="625">
        <v>2021</v>
      </c>
      <c r="X251" s="624">
        <v>1024408.575</v>
      </c>
      <c r="Y251" s="624">
        <v>999423</v>
      </c>
      <c r="AC251" s="623" t="s">
        <v>1804</v>
      </c>
      <c r="AH251" s="623" t="s">
        <v>2790</v>
      </c>
      <c r="AK251" s="626">
        <v>1.1599999999999999</v>
      </c>
    </row>
    <row r="252" spans="1:41" hidden="1">
      <c r="A252">
        <v>0</v>
      </c>
      <c r="B252" s="626">
        <v>210574</v>
      </c>
      <c r="C252" s="626">
        <v>91890</v>
      </c>
      <c r="D252" s="626">
        <v>143170</v>
      </c>
      <c r="F252" s="626" t="e">
        <f>VLOOKUP($K252,PSO!$A:$A,1,0)</f>
        <v>#N/A</v>
      </c>
      <c r="G252" s="626" t="e">
        <f>VLOOKUP($K252,SWEPCO!$A:$A,1,0)</f>
        <v>#N/A</v>
      </c>
      <c r="H252" s="626" t="e">
        <f>VLOOKUP($K252,#REF!,1,0)</f>
        <v>#REF!</v>
      </c>
      <c r="I252" s="626" t="str">
        <f t="shared" si="3"/>
        <v>Yes</v>
      </c>
      <c r="J252" s="626">
        <v>0</v>
      </c>
      <c r="K252" s="626">
        <f>Table1[[#This Row],[CPP]]</f>
        <v>0</v>
      </c>
      <c r="L252" s="626">
        <v>0</v>
      </c>
      <c r="M252" s="626" t="s">
        <v>2265</v>
      </c>
      <c r="N252" s="626" t="s">
        <v>2791</v>
      </c>
      <c r="O252" s="626" t="s">
        <v>2792</v>
      </c>
      <c r="P252" s="626" t="s">
        <v>1421</v>
      </c>
      <c r="Q252" s="627">
        <v>44910</v>
      </c>
      <c r="R252" s="627"/>
      <c r="S252" s="627">
        <v>44652</v>
      </c>
      <c r="T252" s="627">
        <v>44152</v>
      </c>
      <c r="U252" s="623" t="s">
        <v>1912</v>
      </c>
      <c r="V252" s="624">
        <v>5293163</v>
      </c>
      <c r="W252" s="625">
        <v>2021</v>
      </c>
      <c r="X252" s="624">
        <v>5425492.0750000002</v>
      </c>
      <c r="Y252" s="624">
        <v>5293163</v>
      </c>
      <c r="AC252" s="623" t="s">
        <v>1804</v>
      </c>
      <c r="AH252" s="623" t="s">
        <v>2793</v>
      </c>
      <c r="AK252" s="626">
        <v>7.6</v>
      </c>
    </row>
    <row r="253" spans="1:41" hidden="1">
      <c r="A253">
        <v>0</v>
      </c>
      <c r="B253" s="626">
        <v>210600</v>
      </c>
      <c r="C253" s="626">
        <v>91885</v>
      </c>
      <c r="D253" s="626">
        <v>143177</v>
      </c>
      <c r="F253" s="626" t="e">
        <f>VLOOKUP($K253,PSO!$A:$A,1,0)</f>
        <v>#N/A</v>
      </c>
      <c r="G253" s="626" t="e">
        <f>VLOOKUP($K253,SWEPCO!$A:$A,1,0)</f>
        <v>#N/A</v>
      </c>
      <c r="H253" s="626" t="e">
        <f>VLOOKUP($K253,#REF!,1,0)</f>
        <v>#REF!</v>
      </c>
      <c r="I253" s="626" t="str">
        <f t="shared" si="3"/>
        <v>Yes</v>
      </c>
      <c r="J253" s="626">
        <v>0</v>
      </c>
      <c r="K253" s="626">
        <f>Table1[[#This Row],[CPP]]</f>
        <v>0</v>
      </c>
      <c r="L253" s="626">
        <v>0</v>
      </c>
      <c r="M253" s="626" t="s">
        <v>2568</v>
      </c>
      <c r="N253" s="626" t="s">
        <v>2794</v>
      </c>
      <c r="O253" s="626" t="s">
        <v>2795</v>
      </c>
      <c r="P253" s="626" t="s">
        <v>1421</v>
      </c>
      <c r="Q253" s="627">
        <v>44774</v>
      </c>
      <c r="R253" s="627"/>
      <c r="S253" s="627">
        <v>45017</v>
      </c>
      <c r="T253" s="627">
        <v>44243</v>
      </c>
      <c r="U253" s="623" t="s">
        <v>2796</v>
      </c>
      <c r="V253" s="624">
        <v>858928</v>
      </c>
      <c r="W253" s="625">
        <v>2021</v>
      </c>
      <c r="X253" s="624">
        <v>880401.2</v>
      </c>
      <c r="Y253" s="624">
        <v>858928</v>
      </c>
      <c r="AA253" s="624">
        <v>0</v>
      </c>
      <c r="AC253" s="623" t="s">
        <v>1827</v>
      </c>
      <c r="AD253" s="623">
        <v>646260</v>
      </c>
      <c r="AH253" s="623" t="s">
        <v>2797</v>
      </c>
      <c r="AI253" s="626">
        <v>161</v>
      </c>
      <c r="AN253" s="626" t="s">
        <v>2078</v>
      </c>
      <c r="AO253" s="626" t="s">
        <v>2078</v>
      </c>
    </row>
    <row r="254" spans="1:41" hidden="1">
      <c r="A254">
        <v>0</v>
      </c>
      <c r="B254" s="626">
        <v>210600</v>
      </c>
      <c r="C254" s="626">
        <v>91885</v>
      </c>
      <c r="D254" s="626">
        <v>143178</v>
      </c>
      <c r="F254" s="626" t="e">
        <f>VLOOKUP($K254,PSO!$A:$A,1,0)</f>
        <v>#N/A</v>
      </c>
      <c r="G254" s="626" t="e">
        <f>VLOOKUP($K254,SWEPCO!$A:$A,1,0)</f>
        <v>#N/A</v>
      </c>
      <c r="H254" s="626" t="e">
        <f>VLOOKUP($K254,#REF!,1,0)</f>
        <v>#REF!</v>
      </c>
      <c r="I254" s="626" t="str">
        <f t="shared" si="3"/>
        <v>Yes</v>
      </c>
      <c r="J254" s="626">
        <v>0</v>
      </c>
      <c r="K254" s="626">
        <f>Table1[[#This Row],[CPP]]</f>
        <v>0</v>
      </c>
      <c r="L254" s="626">
        <v>0</v>
      </c>
      <c r="M254" s="626" t="s">
        <v>2568</v>
      </c>
      <c r="N254" s="626" t="s">
        <v>2794</v>
      </c>
      <c r="O254" s="626" t="s">
        <v>2798</v>
      </c>
      <c r="P254" s="626" t="s">
        <v>1421</v>
      </c>
      <c r="Q254" s="627">
        <v>44774</v>
      </c>
      <c r="R254" s="627"/>
      <c r="S254" s="627">
        <v>45383</v>
      </c>
      <c r="T254" s="627">
        <v>44243</v>
      </c>
      <c r="U254" s="623" t="s">
        <v>2796</v>
      </c>
      <c r="V254" s="624">
        <v>100000</v>
      </c>
      <c r="W254" s="625">
        <v>2021</v>
      </c>
      <c r="X254" s="624">
        <v>102500</v>
      </c>
      <c r="Y254" s="624">
        <v>100000</v>
      </c>
      <c r="AA254" s="624">
        <v>0</v>
      </c>
      <c r="AC254" s="623" t="s">
        <v>1827</v>
      </c>
      <c r="AD254" s="623">
        <v>645456</v>
      </c>
      <c r="AE254" s="623" t="s">
        <v>2799</v>
      </c>
      <c r="AF254" s="623">
        <v>645458</v>
      </c>
      <c r="AG254" s="623" t="s">
        <v>2800</v>
      </c>
      <c r="AH254" s="623" t="s">
        <v>2801</v>
      </c>
      <c r="AI254" s="626">
        <v>345</v>
      </c>
      <c r="AN254" s="626" t="s">
        <v>2078</v>
      </c>
      <c r="AO254" s="626" t="s">
        <v>2078</v>
      </c>
    </row>
    <row r="255" spans="1:41" hidden="1">
      <c r="A255">
        <v>0</v>
      </c>
      <c r="B255" s="626">
        <v>210600</v>
      </c>
      <c r="C255" s="626">
        <v>91885</v>
      </c>
      <c r="D255" s="626">
        <v>143179</v>
      </c>
      <c r="F255" s="626" t="e">
        <f>VLOOKUP($K255,PSO!$A:$A,1,0)</f>
        <v>#N/A</v>
      </c>
      <c r="G255" s="626" t="e">
        <f>VLOOKUP($K255,SWEPCO!$A:$A,1,0)</f>
        <v>#N/A</v>
      </c>
      <c r="H255" s="626" t="e">
        <f>VLOOKUP($K255,#REF!,1,0)</f>
        <v>#REF!</v>
      </c>
      <c r="I255" s="626" t="str">
        <f t="shared" si="3"/>
        <v>Yes</v>
      </c>
      <c r="J255" s="626">
        <v>0</v>
      </c>
      <c r="K255" s="626">
        <f>Table1[[#This Row],[CPP]]</f>
        <v>0</v>
      </c>
      <c r="L255" s="626">
        <v>0</v>
      </c>
      <c r="M255" s="626" t="s">
        <v>2568</v>
      </c>
      <c r="N255" s="626" t="s">
        <v>2794</v>
      </c>
      <c r="O255" s="626" t="s">
        <v>2802</v>
      </c>
      <c r="P255" s="626" t="s">
        <v>1421</v>
      </c>
      <c r="Q255" s="627">
        <v>45383</v>
      </c>
      <c r="R255" s="627"/>
      <c r="S255" s="627">
        <v>45383</v>
      </c>
      <c r="T255" s="627">
        <v>44243</v>
      </c>
      <c r="U255" s="623" t="s">
        <v>2796</v>
      </c>
      <c r="V255" s="624">
        <v>600000</v>
      </c>
      <c r="W255" s="625">
        <v>2021</v>
      </c>
      <c r="X255" s="624">
        <v>615000</v>
      </c>
      <c r="Y255" s="624">
        <v>600000</v>
      </c>
      <c r="AA255" s="624">
        <v>0</v>
      </c>
      <c r="AC255" s="623" t="s">
        <v>1827</v>
      </c>
      <c r="AD255" s="623">
        <v>645455</v>
      </c>
      <c r="AE255" s="623" t="s">
        <v>2803</v>
      </c>
      <c r="AF255" s="623">
        <v>645740</v>
      </c>
      <c r="AG255" s="623" t="s">
        <v>2804</v>
      </c>
      <c r="AH255" s="623" t="s">
        <v>2805</v>
      </c>
      <c r="AI255" s="626">
        <v>345</v>
      </c>
      <c r="AN255" s="626" t="s">
        <v>2078</v>
      </c>
      <c r="AO255" s="626" t="s">
        <v>2078</v>
      </c>
    </row>
    <row r="256" spans="1:41" hidden="1">
      <c r="A256">
        <v>0</v>
      </c>
      <c r="B256" s="626">
        <v>210584</v>
      </c>
      <c r="C256" s="626">
        <v>81497</v>
      </c>
      <c r="D256" s="626">
        <v>143181</v>
      </c>
      <c r="F256" s="626" t="e">
        <f>VLOOKUP($K256,PSO!$A:$A,1,0)</f>
        <v>#N/A</v>
      </c>
      <c r="G256" s="626" t="e">
        <f>VLOOKUP($K256,SWEPCO!$A:$A,1,0)</f>
        <v>#N/A</v>
      </c>
      <c r="H256" s="626" t="e">
        <f>VLOOKUP($K256,#REF!,1,0)</f>
        <v>#REF!</v>
      </c>
      <c r="I256" s="626" t="str">
        <f t="shared" si="3"/>
        <v>Yes</v>
      </c>
      <c r="J256" s="626">
        <v>0</v>
      </c>
      <c r="K256" s="626">
        <f>Table1[[#This Row],[CPP]]</f>
        <v>0</v>
      </c>
      <c r="L256" s="626">
        <v>0</v>
      </c>
      <c r="M256" s="626" t="s">
        <v>2767</v>
      </c>
      <c r="N256" s="626" t="s">
        <v>2768</v>
      </c>
      <c r="O256" s="626" t="s">
        <v>2806</v>
      </c>
      <c r="P256" s="626" t="s">
        <v>1421</v>
      </c>
      <c r="Q256" s="632"/>
      <c r="R256" s="632"/>
      <c r="S256" s="627">
        <v>44896</v>
      </c>
      <c r="T256" s="627">
        <v>44152</v>
      </c>
      <c r="U256" s="623" t="s">
        <v>1912</v>
      </c>
      <c r="V256" s="624">
        <v>3277500</v>
      </c>
      <c r="W256" s="625">
        <v>2021</v>
      </c>
      <c r="X256" s="624">
        <v>3359437.5</v>
      </c>
      <c r="Y256" s="624">
        <v>3277500</v>
      </c>
      <c r="AC256" s="623" t="s">
        <v>1827</v>
      </c>
      <c r="AH256" s="623" t="s">
        <v>2807</v>
      </c>
      <c r="AJ256" s="626">
        <v>14.4</v>
      </c>
      <c r="AN256" s="626" t="s">
        <v>2078</v>
      </c>
      <c r="AO256" s="626" t="s">
        <v>2078</v>
      </c>
    </row>
    <row r="257" spans="1:44" hidden="1">
      <c r="A257">
        <v>0</v>
      </c>
      <c r="B257" s="626">
        <v>210617</v>
      </c>
      <c r="C257" s="626">
        <v>91939</v>
      </c>
      <c r="D257" s="626">
        <v>143253</v>
      </c>
      <c r="F257" s="626" t="e">
        <f>VLOOKUP($K257,PSO!$A:$A,1,0)</f>
        <v>#N/A</v>
      </c>
      <c r="G257" s="626" t="e">
        <f>VLOOKUP($K257,SWEPCO!$A:$A,1,0)</f>
        <v>#N/A</v>
      </c>
      <c r="H257" s="626" t="e">
        <f>VLOOKUP($K257,#REF!,1,0)</f>
        <v>#REF!</v>
      </c>
      <c r="I257" s="626" t="str">
        <f t="shared" si="3"/>
        <v>Yes</v>
      </c>
      <c r="J257" s="626">
        <v>0</v>
      </c>
      <c r="K257" s="626">
        <f>Table1[[#This Row],[CPP]]</f>
        <v>0</v>
      </c>
      <c r="L257" s="626">
        <v>0</v>
      </c>
      <c r="M257" s="626" t="s">
        <v>2072</v>
      </c>
      <c r="N257" s="626" t="s">
        <v>2808</v>
      </c>
      <c r="O257" s="626" t="s">
        <v>2809</v>
      </c>
      <c r="P257" s="626" t="s">
        <v>1421</v>
      </c>
      <c r="Q257" s="627">
        <v>46022</v>
      </c>
      <c r="R257" s="627"/>
      <c r="S257" s="627">
        <v>44348</v>
      </c>
      <c r="T257" s="627">
        <v>44480</v>
      </c>
      <c r="U257" s="623" t="s">
        <v>2810</v>
      </c>
      <c r="V257" s="624">
        <v>7865000</v>
      </c>
      <c r="W257" s="625">
        <v>2021</v>
      </c>
      <c r="X257" s="624">
        <v>8061625</v>
      </c>
      <c r="Y257" s="624">
        <v>7865000</v>
      </c>
      <c r="AA257" s="624">
        <v>0</v>
      </c>
      <c r="AC257" s="623" t="s">
        <v>2678</v>
      </c>
      <c r="AD257" s="623">
        <v>521022</v>
      </c>
      <c r="AE257" s="623" t="s">
        <v>2388</v>
      </c>
      <c r="AF257" s="623">
        <v>520973</v>
      </c>
      <c r="AG257" s="623" t="s">
        <v>2811</v>
      </c>
      <c r="AH257" s="623" t="s">
        <v>2812</v>
      </c>
      <c r="AI257" s="626">
        <v>69</v>
      </c>
      <c r="AN257" s="626" t="s">
        <v>1800</v>
      </c>
    </row>
    <row r="258" spans="1:44" hidden="1">
      <c r="A258">
        <v>0</v>
      </c>
      <c r="B258" s="626">
        <v>210617</v>
      </c>
      <c r="C258" s="626">
        <v>91939</v>
      </c>
      <c r="D258" s="626">
        <v>143254</v>
      </c>
      <c r="F258" s="626" t="e">
        <f>VLOOKUP($K258,PSO!$A:$A,1,0)</f>
        <v>#N/A</v>
      </c>
      <c r="G258" s="626" t="e">
        <f>VLOOKUP($K258,SWEPCO!$A:$A,1,0)</f>
        <v>#N/A</v>
      </c>
      <c r="H258" s="626" t="e">
        <f>VLOOKUP($K258,#REF!,1,0)</f>
        <v>#REF!</v>
      </c>
      <c r="I258" s="626" t="str">
        <f t="shared" si="3"/>
        <v>Yes</v>
      </c>
      <c r="J258" s="626">
        <v>0</v>
      </c>
      <c r="K258" s="626">
        <f>Table1[[#This Row],[CPP]]</f>
        <v>0</v>
      </c>
      <c r="L258" s="626">
        <v>0</v>
      </c>
      <c r="M258" s="626" t="s">
        <v>2072</v>
      </c>
      <c r="N258" s="626" t="s">
        <v>2808</v>
      </c>
      <c r="O258" s="626" t="s">
        <v>2813</v>
      </c>
      <c r="P258" s="626" t="s">
        <v>1421</v>
      </c>
      <c r="Q258" s="627">
        <v>45657</v>
      </c>
      <c r="R258" s="627"/>
      <c r="S258" s="627">
        <v>44348</v>
      </c>
      <c r="T258" s="627">
        <v>44480</v>
      </c>
      <c r="U258" s="623" t="s">
        <v>2810</v>
      </c>
      <c r="V258" s="624">
        <v>5340500</v>
      </c>
      <c r="W258" s="625">
        <v>2021</v>
      </c>
      <c r="X258" s="624">
        <v>5474012.5</v>
      </c>
      <c r="Y258" s="624">
        <v>5340500</v>
      </c>
      <c r="AA258" s="624">
        <v>0</v>
      </c>
      <c r="AC258" s="623" t="s">
        <v>2678</v>
      </c>
      <c r="AD258" s="623">
        <v>520973</v>
      </c>
      <c r="AE258" s="623" t="s">
        <v>2811</v>
      </c>
      <c r="AF258" s="623">
        <v>520976</v>
      </c>
      <c r="AG258" s="623" t="s">
        <v>2814</v>
      </c>
      <c r="AH258" s="623" t="s">
        <v>2815</v>
      </c>
      <c r="AI258" s="626">
        <v>69</v>
      </c>
      <c r="AN258" s="626" t="s">
        <v>1800</v>
      </c>
    </row>
    <row r="259" spans="1:44" hidden="1">
      <c r="A259">
        <v>0</v>
      </c>
      <c r="B259" s="626">
        <v>210617</v>
      </c>
      <c r="C259" s="626">
        <v>91939</v>
      </c>
      <c r="D259" s="626">
        <v>143255</v>
      </c>
      <c r="F259" s="626" t="e">
        <f>VLOOKUP($K259,PSO!$A:$A,1,0)</f>
        <v>#N/A</v>
      </c>
      <c r="G259" s="626" t="e">
        <f>VLOOKUP($K259,SWEPCO!$A:$A,1,0)</f>
        <v>#N/A</v>
      </c>
      <c r="H259" s="626" t="e">
        <f>VLOOKUP($K259,#REF!,1,0)</f>
        <v>#REF!</v>
      </c>
      <c r="I259" s="626" t="str">
        <f t="shared" si="3"/>
        <v>Yes</v>
      </c>
      <c r="J259" s="626">
        <v>0</v>
      </c>
      <c r="K259" s="626">
        <f>Table1[[#This Row],[CPP]]</f>
        <v>0</v>
      </c>
      <c r="L259" s="626">
        <v>0</v>
      </c>
      <c r="M259" s="626" t="s">
        <v>2072</v>
      </c>
      <c r="N259" s="626" t="s">
        <v>2808</v>
      </c>
      <c r="O259" s="626" t="s">
        <v>2816</v>
      </c>
      <c r="P259" s="626" t="s">
        <v>1421</v>
      </c>
      <c r="Q259" s="627">
        <v>46022</v>
      </c>
      <c r="R259" s="627"/>
      <c r="S259" s="627">
        <v>44348</v>
      </c>
      <c r="T259" s="627">
        <v>44480</v>
      </c>
      <c r="U259" s="623" t="s">
        <v>2810</v>
      </c>
      <c r="V259" s="624">
        <v>450000</v>
      </c>
      <c r="W259" s="625">
        <v>2021</v>
      </c>
      <c r="X259" s="624">
        <v>461250</v>
      </c>
      <c r="Y259" s="624">
        <v>450000</v>
      </c>
      <c r="AA259" s="624">
        <v>0</v>
      </c>
      <c r="AC259" s="623" t="s">
        <v>2678</v>
      </c>
      <c r="AH259" s="623" t="s">
        <v>2817</v>
      </c>
      <c r="AN259" s="626" t="s">
        <v>1800</v>
      </c>
    </row>
    <row r="260" spans="1:44" hidden="1">
      <c r="A260">
        <v>0</v>
      </c>
      <c r="B260" s="626">
        <v>210617</v>
      </c>
      <c r="C260" s="626">
        <v>91939</v>
      </c>
      <c r="D260" s="626">
        <v>143256</v>
      </c>
      <c r="F260" s="626" t="e">
        <f>VLOOKUP($K260,PSO!$A:$A,1,0)</f>
        <v>#N/A</v>
      </c>
      <c r="G260" s="626" t="e">
        <f>VLOOKUP($K260,SWEPCO!$A:$A,1,0)</f>
        <v>#N/A</v>
      </c>
      <c r="H260" s="626" t="e">
        <f>VLOOKUP($K260,#REF!,1,0)</f>
        <v>#REF!</v>
      </c>
      <c r="I260" s="626" t="str">
        <f t="shared" si="3"/>
        <v>Yes</v>
      </c>
      <c r="J260" s="626">
        <v>0</v>
      </c>
      <c r="K260" s="626">
        <f>Table1[[#This Row],[CPP]]</f>
        <v>0</v>
      </c>
      <c r="L260" s="626">
        <v>0</v>
      </c>
      <c r="M260" s="626" t="s">
        <v>2072</v>
      </c>
      <c r="N260" s="626" t="s">
        <v>2808</v>
      </c>
      <c r="O260" s="626" t="s">
        <v>2818</v>
      </c>
      <c r="P260" s="626" t="s">
        <v>1421</v>
      </c>
      <c r="Q260" s="627">
        <v>45657</v>
      </c>
      <c r="R260" s="627"/>
      <c r="S260" s="627">
        <v>44348</v>
      </c>
      <c r="T260" s="627">
        <v>44480</v>
      </c>
      <c r="U260" s="623" t="s">
        <v>2810</v>
      </c>
      <c r="V260" s="624">
        <v>500000</v>
      </c>
      <c r="W260" s="625">
        <v>2021</v>
      </c>
      <c r="X260" s="624">
        <v>512500</v>
      </c>
      <c r="Y260" s="624">
        <v>500000</v>
      </c>
      <c r="AA260" s="624">
        <v>0</v>
      </c>
      <c r="AC260" s="623" t="s">
        <v>2678</v>
      </c>
      <c r="AH260" s="623" t="s">
        <v>2819</v>
      </c>
      <c r="AN260" s="626" t="s">
        <v>1800</v>
      </c>
    </row>
    <row r="261" spans="1:44" hidden="1">
      <c r="A261">
        <v>0</v>
      </c>
      <c r="B261" s="626">
        <v>210655</v>
      </c>
      <c r="C261" s="626">
        <v>92112</v>
      </c>
      <c r="D261" s="626">
        <v>143587</v>
      </c>
      <c r="F261" s="626" t="e">
        <f>VLOOKUP($K261,PSO!$A:$A,1,0)</f>
        <v>#N/A</v>
      </c>
      <c r="G261" s="626" t="e">
        <f>VLOOKUP($K261,SWEPCO!$A:$A,1,0)</f>
        <v>#N/A</v>
      </c>
      <c r="H261" s="626" t="e">
        <f>VLOOKUP($K261,#REF!,1,0)</f>
        <v>#N/A</v>
      </c>
      <c r="I261" s="626" t="str">
        <f t="shared" si="3"/>
        <v>No</v>
      </c>
      <c r="J261" s="626" t="e">
        <v>#N/A</v>
      </c>
      <c r="K261" s="626" t="e">
        <f>Table1[[#This Row],[CPP]]</f>
        <v>#N/A</v>
      </c>
      <c r="L261" s="626" t="e">
        <v>#N/A</v>
      </c>
      <c r="M261" s="626" t="s">
        <v>2600</v>
      </c>
      <c r="N261" s="626" t="s">
        <v>2820</v>
      </c>
      <c r="O261" s="626" t="s">
        <v>2821</v>
      </c>
      <c r="P261" s="626" t="s">
        <v>1421</v>
      </c>
      <c r="Q261" s="632"/>
      <c r="R261" s="632"/>
      <c r="S261" s="627">
        <v>45078</v>
      </c>
      <c r="T261" s="627">
        <v>44629</v>
      </c>
      <c r="U261" s="623" t="s">
        <v>2135</v>
      </c>
      <c r="V261" s="624">
        <v>55271.78</v>
      </c>
      <c r="W261" s="625">
        <v>2022</v>
      </c>
      <c r="X261" s="624">
        <v>55271.78</v>
      </c>
      <c r="Y261" s="624">
        <v>55271.78</v>
      </c>
      <c r="AC261" s="623" t="s">
        <v>1827</v>
      </c>
      <c r="AH261" s="623" t="s">
        <v>2822</v>
      </c>
      <c r="AI261" s="626">
        <v>161</v>
      </c>
      <c r="AN261" s="626" t="s">
        <v>2078</v>
      </c>
      <c r="AO261" s="626" t="s">
        <v>2078</v>
      </c>
    </row>
    <row r="262" spans="1:44" hidden="1">
      <c r="A262">
        <v>0</v>
      </c>
      <c r="B262" s="626">
        <v>210675</v>
      </c>
      <c r="C262" s="626">
        <v>92113</v>
      </c>
      <c r="D262" s="626">
        <v>143588</v>
      </c>
      <c r="F262" s="626" t="e">
        <f>VLOOKUP($K262,PSO!$A:$A,1,0)</f>
        <v>#N/A</v>
      </c>
      <c r="G262" s="626" t="e">
        <f>VLOOKUP($K262,SWEPCO!$A:$A,1,0)</f>
        <v>#N/A</v>
      </c>
      <c r="H262" s="626" t="e">
        <f>VLOOKUP($K262,#REF!,1,0)</f>
        <v>#N/A</v>
      </c>
      <c r="I262" s="626" t="str">
        <f t="shared" si="3"/>
        <v>No</v>
      </c>
      <c r="J262" s="626" t="e">
        <v>#N/A</v>
      </c>
      <c r="K262" s="626" t="e">
        <f>Table1[[#This Row],[CPP]]</f>
        <v>#N/A</v>
      </c>
      <c r="L262" s="626" t="e">
        <v>#N/A</v>
      </c>
      <c r="M262" s="626" t="s">
        <v>2132</v>
      </c>
      <c r="N262" s="626" t="s">
        <v>2823</v>
      </c>
      <c r="O262" s="626" t="s">
        <v>2824</v>
      </c>
      <c r="P262" s="626" t="s">
        <v>1421</v>
      </c>
      <c r="S262" s="627">
        <v>44927</v>
      </c>
      <c r="T262" s="627">
        <v>44754</v>
      </c>
      <c r="U262" s="623" t="s">
        <v>2135</v>
      </c>
      <c r="V262" s="624">
        <v>78293357</v>
      </c>
      <c r="W262" s="625">
        <v>2022</v>
      </c>
      <c r="X262" s="624">
        <v>78293357</v>
      </c>
      <c r="Y262" s="624">
        <v>78293357</v>
      </c>
      <c r="AC262" s="623" t="s">
        <v>1924</v>
      </c>
      <c r="AH262" s="623" t="s">
        <v>2825</v>
      </c>
      <c r="AI262" s="626">
        <v>345</v>
      </c>
      <c r="AN262" s="626" t="s">
        <v>2078</v>
      </c>
      <c r="AO262" s="626" t="s">
        <v>2078</v>
      </c>
    </row>
    <row r="263" spans="1:44" hidden="1">
      <c r="A263">
        <v>0</v>
      </c>
      <c r="B263" s="626">
        <v>210675</v>
      </c>
      <c r="C263" s="626">
        <v>92113</v>
      </c>
      <c r="D263" s="626">
        <v>143589</v>
      </c>
      <c r="F263" s="626" t="e">
        <f>VLOOKUP($K263,PSO!$A:$A,1,0)</f>
        <v>#N/A</v>
      </c>
      <c r="G263" s="626" t="e">
        <f>VLOOKUP($K263,SWEPCO!$A:$A,1,0)</f>
        <v>#N/A</v>
      </c>
      <c r="H263" s="626" t="e">
        <f>VLOOKUP($K263,#REF!,1,0)</f>
        <v>#N/A</v>
      </c>
      <c r="I263" s="626" t="str">
        <f t="shared" si="3"/>
        <v>No</v>
      </c>
      <c r="J263" s="626" t="e">
        <v>#N/A</v>
      </c>
      <c r="K263" s="626" t="e">
        <f>Table1[[#This Row],[CPP]]</f>
        <v>#N/A</v>
      </c>
      <c r="L263" s="626" t="e">
        <v>#N/A</v>
      </c>
      <c r="M263" s="626" t="s">
        <v>2132</v>
      </c>
      <c r="N263" s="626" t="s">
        <v>2823</v>
      </c>
      <c r="O263" s="626" t="s">
        <v>2826</v>
      </c>
      <c r="P263" s="626" t="s">
        <v>1421</v>
      </c>
      <c r="S263" s="627">
        <v>44927</v>
      </c>
      <c r="T263" s="627">
        <v>44754</v>
      </c>
      <c r="U263" s="623" t="s">
        <v>2135</v>
      </c>
      <c r="V263" s="624">
        <v>342000</v>
      </c>
      <c r="W263" s="625">
        <v>2022</v>
      </c>
      <c r="X263" s="624">
        <v>342000</v>
      </c>
      <c r="Y263" s="624">
        <v>342000</v>
      </c>
      <c r="AC263" s="623" t="s">
        <v>1924</v>
      </c>
      <c r="AH263" s="623" t="s">
        <v>2827</v>
      </c>
      <c r="AI263" s="626">
        <v>345</v>
      </c>
      <c r="AN263" s="626" t="s">
        <v>2078</v>
      </c>
      <c r="AO263" s="626" t="s">
        <v>2078</v>
      </c>
    </row>
    <row r="264" spans="1:44" hidden="1">
      <c r="A264">
        <v>0</v>
      </c>
      <c r="B264" s="626">
        <v>210675</v>
      </c>
      <c r="C264" s="626">
        <v>92113</v>
      </c>
      <c r="D264" s="626">
        <v>143590</v>
      </c>
      <c r="F264" s="626" t="e">
        <f>VLOOKUP($K264,PSO!$A:$A,1,0)</f>
        <v>#N/A</v>
      </c>
      <c r="G264" s="626" t="e">
        <f>VLOOKUP($K264,SWEPCO!$A:$A,1,0)</f>
        <v>#N/A</v>
      </c>
      <c r="H264" s="626" t="e">
        <f>VLOOKUP($K264,#REF!,1,0)</f>
        <v>#N/A</v>
      </c>
      <c r="I264" s="626" t="str">
        <f t="shared" si="3"/>
        <v>No</v>
      </c>
      <c r="J264" s="626" t="e">
        <v>#N/A</v>
      </c>
      <c r="K264" s="626" t="e">
        <f>Table1[[#This Row],[CPP]]</f>
        <v>#N/A</v>
      </c>
      <c r="L264" s="626" t="e">
        <v>#N/A</v>
      </c>
      <c r="M264" s="626" t="s">
        <v>2132</v>
      </c>
      <c r="N264" s="626" t="s">
        <v>2823</v>
      </c>
      <c r="O264" s="626" t="s">
        <v>2828</v>
      </c>
      <c r="P264" s="626" t="s">
        <v>1421</v>
      </c>
      <c r="S264" s="627">
        <v>44927</v>
      </c>
      <c r="T264" s="627">
        <v>44754</v>
      </c>
      <c r="U264" s="623" t="s">
        <v>2135</v>
      </c>
      <c r="V264" s="624">
        <v>342000</v>
      </c>
      <c r="W264" s="625">
        <v>2022</v>
      </c>
      <c r="X264" s="624">
        <v>342000</v>
      </c>
      <c r="Y264" s="624">
        <v>342000</v>
      </c>
      <c r="AC264" s="623" t="s">
        <v>1924</v>
      </c>
      <c r="AH264" s="623" t="s">
        <v>2829</v>
      </c>
      <c r="AI264" s="626">
        <v>345</v>
      </c>
      <c r="AN264" s="626" t="s">
        <v>2078</v>
      </c>
      <c r="AO264" s="626" t="s">
        <v>2078</v>
      </c>
    </row>
    <row r="265" spans="1:44">
      <c r="A265" t="s">
        <v>687</v>
      </c>
      <c r="B265" s="626">
        <v>210627</v>
      </c>
      <c r="C265" s="626">
        <v>81717</v>
      </c>
      <c r="D265" s="626">
        <v>122796</v>
      </c>
      <c r="F265" s="626" t="e">
        <f>VLOOKUP($K265,PSO!$A:$A,1,0)</f>
        <v>#N/A</v>
      </c>
      <c r="G265" s="626" t="e">
        <f>VLOOKUP($K265,SWEPCO!$A:$A,1,0)</f>
        <v>#N/A</v>
      </c>
      <c r="H265" s="626" t="e">
        <f>VLOOKUP($K265,#REF!,1,0)</f>
        <v>#REF!</v>
      </c>
      <c r="I265" s="626" t="str">
        <f t="shared" si="3"/>
        <v>Yes</v>
      </c>
      <c r="J265" s="640" t="s">
        <v>1937</v>
      </c>
      <c r="K265" s="626" t="str">
        <f>Table1[[#This Row],[CPP]]</f>
        <v>TP2020266</v>
      </c>
      <c r="L265" s="626" t="s">
        <v>1991</v>
      </c>
      <c r="M265" s="626" t="s">
        <v>1425</v>
      </c>
      <c r="N265" s="623" t="s">
        <v>1917</v>
      </c>
      <c r="O265" s="623" t="s">
        <v>1918</v>
      </c>
      <c r="P265" s="623" t="s">
        <v>1560</v>
      </c>
      <c r="Q265" s="627">
        <v>45046</v>
      </c>
      <c r="R265" s="628">
        <v>45436</v>
      </c>
      <c r="S265" s="627">
        <v>44562</v>
      </c>
      <c r="T265" s="627">
        <v>44505</v>
      </c>
      <c r="U265" s="623" t="s">
        <v>1912</v>
      </c>
      <c r="Z265" s="629">
        <f>4356017+63364+286725+361169</f>
        <v>5067275</v>
      </c>
      <c r="AC265" s="623" t="s">
        <v>1804</v>
      </c>
      <c r="AD265" s="623">
        <v>511553</v>
      </c>
      <c r="AE265" s="623" t="s">
        <v>1919</v>
      </c>
      <c r="AH265" s="623" t="s">
        <v>2830</v>
      </c>
      <c r="AI265" s="630">
        <v>345</v>
      </c>
      <c r="AJ265" s="626">
        <v>0.2</v>
      </c>
      <c r="AN265" s="626" t="s">
        <v>1800</v>
      </c>
      <c r="AQ265" s="630" t="s">
        <v>2831</v>
      </c>
      <c r="AR265" s="635" t="s">
        <v>2832</v>
      </c>
    </row>
    <row r="266" spans="1:44" hidden="1">
      <c r="A266">
        <v>0</v>
      </c>
      <c r="B266" s="626">
        <v>210637</v>
      </c>
      <c r="C266" s="626">
        <v>92140</v>
      </c>
      <c r="D266" s="626">
        <v>143663</v>
      </c>
      <c r="F266" s="626" t="e">
        <f>VLOOKUP($K266,PSO!$A:$A,1,0)</f>
        <v>#N/A</v>
      </c>
      <c r="G266" s="626" t="e">
        <f>VLOOKUP($K266,SWEPCO!$A:$A,1,0)</f>
        <v>#N/A</v>
      </c>
      <c r="H266" s="626" t="e">
        <f>VLOOKUP($K266,#REF!,1,0)</f>
        <v>#N/A</v>
      </c>
      <c r="I266" s="626" t="str">
        <f t="shared" si="3"/>
        <v>No</v>
      </c>
      <c r="J266" s="626" t="e">
        <v>#N/A</v>
      </c>
      <c r="K266" s="626" t="e">
        <f>Table1[[#This Row],[CPP]]</f>
        <v>#N/A</v>
      </c>
      <c r="L266" s="626" t="e">
        <v>#N/A</v>
      </c>
      <c r="M266" s="626" t="s">
        <v>2107</v>
      </c>
      <c r="N266" s="626" t="s">
        <v>2833</v>
      </c>
      <c r="O266" s="626" t="s">
        <v>2834</v>
      </c>
      <c r="P266" s="626" t="s">
        <v>1421</v>
      </c>
      <c r="Q266" s="632"/>
      <c r="R266" s="632"/>
      <c r="S266" s="627">
        <v>45078</v>
      </c>
      <c r="T266" s="627">
        <v>44629</v>
      </c>
      <c r="U266" s="623" t="s">
        <v>2135</v>
      </c>
      <c r="V266" s="624">
        <v>236539</v>
      </c>
      <c r="W266" s="625">
        <v>2022</v>
      </c>
      <c r="X266" s="624">
        <v>236539</v>
      </c>
      <c r="Y266" s="624">
        <v>236539</v>
      </c>
      <c r="AC266" s="623" t="s">
        <v>1827</v>
      </c>
      <c r="AH266" s="623" t="s">
        <v>2835</v>
      </c>
      <c r="AI266" s="626">
        <v>115</v>
      </c>
      <c r="AN266" s="626" t="s">
        <v>2078</v>
      </c>
      <c r="AO266" s="626" t="s">
        <v>2078</v>
      </c>
    </row>
    <row r="267" spans="1:44" hidden="1">
      <c r="A267">
        <v>0</v>
      </c>
      <c r="B267" s="626">
        <v>210647</v>
      </c>
      <c r="C267" s="626">
        <v>92144</v>
      </c>
      <c r="D267" s="626">
        <v>143664</v>
      </c>
      <c r="F267" s="626" t="e">
        <f>VLOOKUP($K267,PSO!$A:$A,1,0)</f>
        <v>#N/A</v>
      </c>
      <c r="G267" s="626" t="e">
        <f>VLOOKUP($K267,SWEPCO!$A:$A,1,0)</f>
        <v>#N/A</v>
      </c>
      <c r="H267" s="626" t="e">
        <f>VLOOKUP($K267,#REF!,1,0)</f>
        <v>#N/A</v>
      </c>
      <c r="I267" s="626" t="str">
        <f t="shared" si="3"/>
        <v>No</v>
      </c>
      <c r="J267" s="626" t="e">
        <v>#N/A</v>
      </c>
      <c r="K267" s="626" t="e">
        <f>Table1[[#This Row],[CPP]]</f>
        <v>#N/A</v>
      </c>
      <c r="L267" s="626" t="e">
        <v>#N/A</v>
      </c>
      <c r="M267" s="626" t="s">
        <v>2600</v>
      </c>
      <c r="N267" s="626" t="s">
        <v>2836</v>
      </c>
      <c r="O267" s="626" t="s">
        <v>2837</v>
      </c>
      <c r="P267" s="626" t="s">
        <v>1421</v>
      </c>
      <c r="Q267" s="632"/>
      <c r="R267" s="632"/>
      <c r="S267" s="627">
        <v>45078</v>
      </c>
      <c r="T267" s="627">
        <v>44629</v>
      </c>
      <c r="U267" s="623" t="s">
        <v>2135</v>
      </c>
      <c r="V267" s="624">
        <v>255075</v>
      </c>
      <c r="W267" s="625">
        <v>2022</v>
      </c>
      <c r="X267" s="624">
        <v>255075</v>
      </c>
      <c r="Y267" s="624">
        <v>255075</v>
      </c>
      <c r="AC267" s="623" t="s">
        <v>1827</v>
      </c>
      <c r="AH267" s="623" t="s">
        <v>2838</v>
      </c>
      <c r="AI267" s="626">
        <v>161</v>
      </c>
      <c r="AN267" s="626" t="s">
        <v>2078</v>
      </c>
      <c r="AO267" s="626" t="s">
        <v>2078</v>
      </c>
    </row>
    <row r="268" spans="1:44" hidden="1">
      <c r="A268">
        <v>0</v>
      </c>
      <c r="B268" s="626">
        <v>210647</v>
      </c>
      <c r="C268" s="626">
        <v>92144</v>
      </c>
      <c r="D268" s="626">
        <v>143665</v>
      </c>
      <c r="F268" s="626" t="e">
        <f>VLOOKUP($K268,PSO!$A:$A,1,0)</f>
        <v>#N/A</v>
      </c>
      <c r="G268" s="626" t="e">
        <f>VLOOKUP($K268,SWEPCO!$A:$A,1,0)</f>
        <v>#N/A</v>
      </c>
      <c r="H268" s="626" t="e">
        <f>VLOOKUP($K268,#REF!,1,0)</f>
        <v>#N/A</v>
      </c>
      <c r="I268" s="626" t="str">
        <f t="shared" si="3"/>
        <v>No</v>
      </c>
      <c r="J268" s="626" t="e">
        <v>#N/A</v>
      </c>
      <c r="K268" s="626" t="e">
        <f>Table1[[#This Row],[CPP]]</f>
        <v>#N/A</v>
      </c>
      <c r="L268" s="626" t="e">
        <v>#N/A</v>
      </c>
      <c r="M268" s="626" t="s">
        <v>2600</v>
      </c>
      <c r="N268" s="626" t="s">
        <v>2836</v>
      </c>
      <c r="O268" s="626" t="s">
        <v>2839</v>
      </c>
      <c r="P268" s="626" t="s">
        <v>1421</v>
      </c>
      <c r="Q268" s="632"/>
      <c r="R268" s="632"/>
      <c r="S268" s="627">
        <v>45078</v>
      </c>
      <c r="T268" s="627">
        <v>44629</v>
      </c>
      <c r="U268" s="623" t="s">
        <v>2135</v>
      </c>
      <c r="V268" s="624">
        <v>255075</v>
      </c>
      <c r="W268" s="625">
        <v>2022</v>
      </c>
      <c r="X268" s="624">
        <v>255075</v>
      </c>
      <c r="Y268" s="624">
        <v>255075</v>
      </c>
      <c r="AC268" s="623" t="s">
        <v>1827</v>
      </c>
      <c r="AH268" s="623" t="s">
        <v>2840</v>
      </c>
      <c r="AI268" s="626">
        <v>161</v>
      </c>
      <c r="AN268" s="626" t="s">
        <v>2078</v>
      </c>
      <c r="AO268" s="626" t="s">
        <v>2078</v>
      </c>
    </row>
    <row r="269" spans="1:44" hidden="1">
      <c r="A269">
        <v>0</v>
      </c>
      <c r="B269" s="626">
        <v>210647</v>
      </c>
      <c r="C269" s="626">
        <v>92141</v>
      </c>
      <c r="D269" s="626">
        <v>143666</v>
      </c>
      <c r="F269" s="626" t="e">
        <f>VLOOKUP($K269,PSO!$A:$A,1,0)</f>
        <v>#N/A</v>
      </c>
      <c r="G269" s="626" t="e">
        <f>VLOOKUP($K269,SWEPCO!$A:$A,1,0)</f>
        <v>#N/A</v>
      </c>
      <c r="H269" s="626" t="e">
        <f>VLOOKUP($K269,#REF!,1,0)</f>
        <v>#N/A</v>
      </c>
      <c r="I269" s="626" t="str">
        <f t="shared" si="3"/>
        <v>No</v>
      </c>
      <c r="J269" s="626" t="e">
        <v>#N/A</v>
      </c>
      <c r="K269" s="626" t="e">
        <f>Table1[[#This Row],[CPP]]</f>
        <v>#N/A</v>
      </c>
      <c r="L269" s="626" t="e">
        <v>#N/A</v>
      </c>
      <c r="M269" s="626" t="s">
        <v>2600</v>
      </c>
      <c r="N269" s="626" t="s">
        <v>2841</v>
      </c>
      <c r="O269" s="626" t="s">
        <v>2842</v>
      </c>
      <c r="P269" s="626" t="s">
        <v>1421</v>
      </c>
      <c r="Q269" s="632"/>
      <c r="R269" s="632"/>
      <c r="S269" s="627">
        <v>45078</v>
      </c>
      <c r="T269" s="627">
        <v>44629</v>
      </c>
      <c r="U269" s="623" t="s">
        <v>2135</v>
      </c>
      <c r="V269" s="624">
        <v>319002</v>
      </c>
      <c r="W269" s="625">
        <v>2022</v>
      </c>
      <c r="X269" s="624">
        <v>319002</v>
      </c>
      <c r="Y269" s="624">
        <v>319002</v>
      </c>
      <c r="AC269" s="623" t="s">
        <v>1827</v>
      </c>
      <c r="AH269" s="623" t="s">
        <v>2843</v>
      </c>
      <c r="AI269" s="626">
        <v>161</v>
      </c>
      <c r="AN269" s="626" t="s">
        <v>2078</v>
      </c>
      <c r="AO269" s="626" t="s">
        <v>2078</v>
      </c>
    </row>
    <row r="270" spans="1:44" hidden="1">
      <c r="A270">
        <v>0</v>
      </c>
      <c r="B270" s="626">
        <v>210640</v>
      </c>
      <c r="C270" s="626">
        <v>92142</v>
      </c>
      <c r="D270" s="626">
        <v>143667</v>
      </c>
      <c r="F270" s="626" t="e">
        <f>VLOOKUP($K270,PSO!$A:$A,1,0)</f>
        <v>#N/A</v>
      </c>
      <c r="G270" s="626" t="e">
        <f>VLOOKUP($K270,SWEPCO!$A:$A,1,0)</f>
        <v>#N/A</v>
      </c>
      <c r="H270" s="626" t="e">
        <f>VLOOKUP($K270,#REF!,1,0)</f>
        <v>#N/A</v>
      </c>
      <c r="I270" s="626" t="str">
        <f t="shared" si="3"/>
        <v>No</v>
      </c>
      <c r="J270" s="626" t="e">
        <v>#N/A</v>
      </c>
      <c r="K270" s="626" t="e">
        <f>Table1[[#This Row],[CPP]]</f>
        <v>#N/A</v>
      </c>
      <c r="L270" s="626" t="e">
        <v>#N/A</v>
      </c>
      <c r="M270" s="626" t="s">
        <v>2774</v>
      </c>
      <c r="N270" s="626" t="s">
        <v>2844</v>
      </c>
      <c r="O270" s="626" t="s">
        <v>2845</v>
      </c>
      <c r="P270" s="626" t="s">
        <v>1421</v>
      </c>
      <c r="Q270" s="627">
        <v>45444</v>
      </c>
      <c r="R270" s="627"/>
      <c r="S270" s="627">
        <v>45078</v>
      </c>
      <c r="T270" s="627">
        <v>44631</v>
      </c>
      <c r="U270" s="623" t="s">
        <v>2135</v>
      </c>
      <c r="V270" s="624">
        <v>9989000</v>
      </c>
      <c r="W270" s="625">
        <v>2022</v>
      </c>
      <c r="X270" s="624">
        <v>9989000</v>
      </c>
      <c r="Y270" s="624">
        <v>9989000</v>
      </c>
      <c r="AC270" s="623" t="s">
        <v>1804</v>
      </c>
      <c r="AH270" s="623" t="s">
        <v>2846</v>
      </c>
      <c r="AI270" s="626">
        <v>230</v>
      </c>
    </row>
    <row r="271" spans="1:44" hidden="1">
      <c r="A271">
        <v>0</v>
      </c>
      <c r="B271" s="626">
        <v>210654</v>
      </c>
      <c r="C271" s="626">
        <v>92143</v>
      </c>
      <c r="D271" s="626">
        <v>143668</v>
      </c>
      <c r="F271" s="626" t="e">
        <f>VLOOKUP($K271,PSO!$A:$A,1,0)</f>
        <v>#N/A</v>
      </c>
      <c r="G271" s="626" t="e">
        <f>VLOOKUP($K271,SWEPCO!$A:$A,1,0)</f>
        <v>#N/A</v>
      </c>
      <c r="H271" s="626" t="e">
        <f>VLOOKUP($K271,#REF!,1,0)</f>
        <v>#N/A</v>
      </c>
      <c r="I271" s="626" t="str">
        <f t="shared" si="3"/>
        <v>No</v>
      </c>
      <c r="J271" s="626" t="e">
        <v>#N/A</v>
      </c>
      <c r="K271" s="626" t="e">
        <f>Table1[[#This Row],[CPP]]</f>
        <v>#N/A</v>
      </c>
      <c r="L271" s="626" t="e">
        <v>#N/A</v>
      </c>
      <c r="M271" s="626" t="s">
        <v>2847</v>
      </c>
      <c r="N271" s="626" t="s">
        <v>2848</v>
      </c>
      <c r="O271" s="626" t="s">
        <v>2849</v>
      </c>
      <c r="P271" s="626" t="s">
        <v>1421</v>
      </c>
      <c r="Q271" s="627">
        <v>46174</v>
      </c>
      <c r="R271" s="627"/>
      <c r="S271" s="627">
        <v>46174</v>
      </c>
      <c r="T271" s="627">
        <v>44631</v>
      </c>
      <c r="U271" s="623" t="s">
        <v>2135</v>
      </c>
      <c r="V271" s="624">
        <v>10688750</v>
      </c>
      <c r="W271" s="625">
        <v>2022</v>
      </c>
      <c r="X271" s="624">
        <v>10688750</v>
      </c>
      <c r="Y271" s="624">
        <v>10688750</v>
      </c>
      <c r="AC271" s="623" t="s">
        <v>1827</v>
      </c>
      <c r="AH271" s="623" t="s">
        <v>2850</v>
      </c>
      <c r="AI271" s="626">
        <v>161</v>
      </c>
      <c r="AN271" s="626" t="s">
        <v>2078</v>
      </c>
      <c r="AO271" s="626" t="s">
        <v>2078</v>
      </c>
    </row>
    <row r="272" spans="1:44" hidden="1">
      <c r="A272">
        <v>0</v>
      </c>
      <c r="B272" s="626">
        <v>210654</v>
      </c>
      <c r="C272" s="626">
        <v>92143</v>
      </c>
      <c r="D272" s="626">
        <v>143669</v>
      </c>
      <c r="F272" s="626" t="e">
        <f>VLOOKUP($K272,PSO!$A:$A,1,0)</f>
        <v>#N/A</v>
      </c>
      <c r="G272" s="626" t="e">
        <f>VLOOKUP($K272,SWEPCO!$A:$A,1,0)</f>
        <v>#N/A</v>
      </c>
      <c r="H272" s="626" t="e">
        <f>VLOOKUP($K272,#REF!,1,0)</f>
        <v>#N/A</v>
      </c>
      <c r="I272" s="626" t="str">
        <f t="shared" ref="I272:I320" si="4">IF(AND(ISNA(F272),ISNA(G272),ISNA(H272)),"No","Yes")</f>
        <v>No</v>
      </c>
      <c r="J272" s="626" t="e">
        <v>#N/A</v>
      </c>
      <c r="K272" s="626" t="e">
        <f>Table1[[#This Row],[CPP]]</f>
        <v>#N/A</v>
      </c>
      <c r="L272" s="626" t="e">
        <v>#N/A</v>
      </c>
      <c r="M272" s="626" t="s">
        <v>2847</v>
      </c>
      <c r="N272" s="626" t="s">
        <v>2848</v>
      </c>
      <c r="O272" s="626" t="s">
        <v>2851</v>
      </c>
      <c r="P272" s="626" t="s">
        <v>1421</v>
      </c>
      <c r="Q272" s="627">
        <v>46174</v>
      </c>
      <c r="R272" s="627"/>
      <c r="S272" s="627">
        <v>46174</v>
      </c>
      <c r="T272" s="627">
        <v>44631</v>
      </c>
      <c r="U272" s="623" t="s">
        <v>2135</v>
      </c>
      <c r="V272" s="624">
        <v>393232</v>
      </c>
      <c r="W272" s="625">
        <v>2022</v>
      </c>
      <c r="X272" s="624">
        <v>393232</v>
      </c>
      <c r="Y272" s="624">
        <v>393232</v>
      </c>
      <c r="AC272" s="623" t="s">
        <v>1827</v>
      </c>
      <c r="AH272" s="623" t="s">
        <v>2852</v>
      </c>
      <c r="AI272" s="626">
        <v>161</v>
      </c>
      <c r="AN272" s="626" t="s">
        <v>2078</v>
      </c>
      <c r="AO272" s="626" t="s">
        <v>2078</v>
      </c>
    </row>
    <row r="273" spans="1:41" hidden="1">
      <c r="A273">
        <v>0</v>
      </c>
      <c r="B273" s="626">
        <v>210654</v>
      </c>
      <c r="C273" s="626">
        <v>92143</v>
      </c>
      <c r="D273" s="626">
        <v>143670</v>
      </c>
      <c r="F273" s="626" t="e">
        <f>VLOOKUP($K273,PSO!$A:$A,1,0)</f>
        <v>#N/A</v>
      </c>
      <c r="G273" s="626" t="e">
        <f>VLOOKUP($K273,SWEPCO!$A:$A,1,0)</f>
        <v>#N/A</v>
      </c>
      <c r="H273" s="626" t="e">
        <f>VLOOKUP($K273,#REF!,1,0)</f>
        <v>#N/A</v>
      </c>
      <c r="I273" s="626" t="str">
        <f t="shared" si="4"/>
        <v>No</v>
      </c>
      <c r="J273" s="626" t="e">
        <v>#N/A</v>
      </c>
      <c r="K273" s="626" t="e">
        <f>Table1[[#This Row],[CPP]]</f>
        <v>#N/A</v>
      </c>
      <c r="L273" s="626" t="e">
        <v>#N/A</v>
      </c>
      <c r="M273" s="626" t="s">
        <v>2847</v>
      </c>
      <c r="N273" s="626" t="s">
        <v>2848</v>
      </c>
      <c r="O273" s="626" t="s">
        <v>2853</v>
      </c>
      <c r="P273" s="626" t="s">
        <v>1421</v>
      </c>
      <c r="Q273" s="627">
        <v>46174</v>
      </c>
      <c r="R273" s="627"/>
      <c r="S273" s="627">
        <v>46174</v>
      </c>
      <c r="T273" s="627">
        <v>44631</v>
      </c>
      <c r="U273" s="623" t="s">
        <v>2135</v>
      </c>
      <c r="V273" s="624">
        <v>209518</v>
      </c>
      <c r="W273" s="625">
        <v>2022</v>
      </c>
      <c r="X273" s="624">
        <v>209518</v>
      </c>
      <c r="Y273" s="624">
        <v>209518</v>
      </c>
      <c r="AC273" s="623" t="s">
        <v>1827</v>
      </c>
      <c r="AH273" s="623" t="s">
        <v>2854</v>
      </c>
      <c r="AI273" s="626">
        <v>161</v>
      </c>
      <c r="AN273" s="626" t="s">
        <v>2078</v>
      </c>
      <c r="AO273" s="626" t="s">
        <v>2078</v>
      </c>
    </row>
    <row r="274" spans="1:41" hidden="1">
      <c r="A274">
        <v>0</v>
      </c>
      <c r="B274" s="626">
        <v>210619</v>
      </c>
      <c r="C274" s="626">
        <v>92180</v>
      </c>
      <c r="D274" s="626">
        <v>143705</v>
      </c>
      <c r="F274" s="626" t="e">
        <f>VLOOKUP($K274,PSO!$A:$A,1,0)</f>
        <v>#N/A</v>
      </c>
      <c r="G274" s="626" t="e">
        <f>VLOOKUP($K274,SWEPCO!$A:$A,1,0)</f>
        <v>#N/A</v>
      </c>
      <c r="H274" s="626" t="e">
        <f>VLOOKUP($K274,#REF!,1,0)</f>
        <v>#REF!</v>
      </c>
      <c r="I274" s="626" t="str">
        <f t="shared" si="4"/>
        <v>Yes</v>
      </c>
      <c r="J274" s="626">
        <v>0</v>
      </c>
      <c r="K274" s="626">
        <f>Table1[[#This Row],[CPP]]</f>
        <v>0</v>
      </c>
      <c r="L274" s="626">
        <v>0</v>
      </c>
      <c r="M274" s="626" t="s">
        <v>2143</v>
      </c>
      <c r="N274" s="626" t="s">
        <v>2855</v>
      </c>
      <c r="O274" s="626" t="s">
        <v>2856</v>
      </c>
      <c r="P274" s="626" t="s">
        <v>1421</v>
      </c>
      <c r="Q274" s="627">
        <v>44713</v>
      </c>
      <c r="R274" s="627"/>
      <c r="S274" s="627">
        <v>44713</v>
      </c>
      <c r="T274" s="627">
        <v>44504</v>
      </c>
      <c r="U274" s="623" t="s">
        <v>2857</v>
      </c>
      <c r="V274" s="624">
        <v>11250834</v>
      </c>
      <c r="W274" s="625">
        <v>2022</v>
      </c>
      <c r="X274" s="624">
        <v>11250834</v>
      </c>
      <c r="Y274" s="624">
        <v>11250834</v>
      </c>
      <c r="AA274" s="624">
        <v>0</v>
      </c>
      <c r="AC274" s="623" t="s">
        <v>1924</v>
      </c>
      <c r="AD274" s="623">
        <v>640248</v>
      </c>
      <c r="AE274" s="623" t="s">
        <v>2858</v>
      </c>
      <c r="AF274" s="623">
        <v>640383</v>
      </c>
      <c r="AG274" s="623" t="s">
        <v>2859</v>
      </c>
      <c r="AH274" s="623" t="s">
        <v>2860</v>
      </c>
      <c r="AJ274" s="626">
        <v>10</v>
      </c>
      <c r="AN274" s="626" t="s">
        <v>2078</v>
      </c>
      <c r="AO274" s="626" t="s">
        <v>2078</v>
      </c>
    </row>
    <row r="275" spans="1:41" hidden="1">
      <c r="A275">
        <v>0</v>
      </c>
      <c r="B275" s="626">
        <v>210675</v>
      </c>
      <c r="C275" s="626">
        <v>92168</v>
      </c>
      <c r="D275" s="626">
        <v>143714</v>
      </c>
      <c r="F275" s="626" t="e">
        <f>VLOOKUP($K275,PSO!$A:$A,1,0)</f>
        <v>#N/A</v>
      </c>
      <c r="G275" s="626" t="e">
        <f>VLOOKUP($K275,SWEPCO!$A:$A,1,0)</f>
        <v>#N/A</v>
      </c>
      <c r="H275" s="626" t="e">
        <f>VLOOKUP($K275,#REF!,1,0)</f>
        <v>#N/A</v>
      </c>
      <c r="I275" s="626" t="str">
        <f t="shared" si="4"/>
        <v>No</v>
      </c>
      <c r="J275" s="626" t="e">
        <v>#N/A</v>
      </c>
      <c r="K275" s="626" t="e">
        <f>Table1[[#This Row],[CPP]]</f>
        <v>#N/A</v>
      </c>
      <c r="L275" s="626" t="e">
        <v>#N/A</v>
      </c>
      <c r="M275" s="626" t="s">
        <v>2132</v>
      </c>
      <c r="N275" s="626" t="s">
        <v>2861</v>
      </c>
      <c r="O275" s="626" t="s">
        <v>2862</v>
      </c>
      <c r="P275" s="626" t="s">
        <v>1421</v>
      </c>
      <c r="S275" s="627">
        <v>44927</v>
      </c>
      <c r="T275" s="627">
        <v>44754</v>
      </c>
      <c r="U275" s="623" t="s">
        <v>2135</v>
      </c>
      <c r="V275" s="624">
        <v>67411405</v>
      </c>
      <c r="W275" s="625">
        <v>2022</v>
      </c>
      <c r="X275" s="624">
        <v>67411405</v>
      </c>
      <c r="Y275" s="624">
        <v>67411405</v>
      </c>
      <c r="AC275" s="623" t="s">
        <v>1924</v>
      </c>
      <c r="AH275" s="623" t="s">
        <v>2863</v>
      </c>
      <c r="AI275" s="626" t="s">
        <v>2158</v>
      </c>
      <c r="AN275" s="626" t="s">
        <v>2078</v>
      </c>
      <c r="AO275" s="626" t="s">
        <v>2078</v>
      </c>
    </row>
    <row r="276" spans="1:41" hidden="1">
      <c r="A276">
        <v>0</v>
      </c>
      <c r="B276" s="626">
        <v>210656</v>
      </c>
      <c r="C276" s="626">
        <v>92190</v>
      </c>
      <c r="D276" s="626">
        <v>143806</v>
      </c>
      <c r="F276" s="626" t="e">
        <f>VLOOKUP($K276,PSO!$A:$A,1,0)</f>
        <v>#N/A</v>
      </c>
      <c r="G276" s="626" t="e">
        <f>VLOOKUP($K276,SWEPCO!$A:$A,1,0)</f>
        <v>#N/A</v>
      </c>
      <c r="H276" s="626" t="e">
        <f>VLOOKUP($K276,#REF!,1,0)</f>
        <v>#N/A</v>
      </c>
      <c r="I276" s="626" t="str">
        <f t="shared" si="4"/>
        <v>No</v>
      </c>
      <c r="J276" s="626" t="e">
        <v>#N/A</v>
      </c>
      <c r="K276" s="626" t="e">
        <f>Table1[[#This Row],[CPP]]</f>
        <v>#N/A</v>
      </c>
      <c r="L276" s="626" t="e">
        <v>#N/A</v>
      </c>
      <c r="M276" s="626" t="s">
        <v>2104</v>
      </c>
      <c r="N276" s="626" t="s">
        <v>2864</v>
      </c>
      <c r="O276" s="626" t="s">
        <v>2865</v>
      </c>
      <c r="P276" s="626" t="s">
        <v>1421</v>
      </c>
      <c r="Q276" s="632"/>
      <c r="R276" s="632"/>
      <c r="S276" s="627">
        <v>45078</v>
      </c>
      <c r="T276" s="627">
        <v>44631</v>
      </c>
      <c r="U276" s="623" t="s">
        <v>2135</v>
      </c>
      <c r="V276" s="624">
        <v>1575000</v>
      </c>
      <c r="W276" s="625">
        <v>2022</v>
      </c>
      <c r="X276" s="624">
        <v>1575000</v>
      </c>
      <c r="Y276" s="624">
        <v>1575000</v>
      </c>
      <c r="AA276" s="624">
        <v>0</v>
      </c>
      <c r="AC276" s="623" t="s">
        <v>1827</v>
      </c>
      <c r="AH276" s="623" t="s">
        <v>2866</v>
      </c>
      <c r="AI276" s="626">
        <v>138</v>
      </c>
      <c r="AN276" s="626" t="s">
        <v>2078</v>
      </c>
      <c r="AO276" s="626" t="s">
        <v>2078</v>
      </c>
    </row>
    <row r="277" spans="1:41" hidden="1">
      <c r="A277">
        <v>0</v>
      </c>
      <c r="B277" s="626">
        <v>210656</v>
      </c>
      <c r="C277" s="626">
        <v>92190</v>
      </c>
      <c r="D277" s="626">
        <v>143815</v>
      </c>
      <c r="F277" s="626" t="e">
        <f>VLOOKUP($K277,PSO!$A:$A,1,0)</f>
        <v>#N/A</v>
      </c>
      <c r="G277" s="626" t="e">
        <f>VLOOKUP($K277,SWEPCO!$A:$A,1,0)</f>
        <v>#N/A</v>
      </c>
      <c r="H277" s="626" t="e">
        <f>VLOOKUP($K277,#REF!,1,0)</f>
        <v>#N/A</v>
      </c>
      <c r="I277" s="626" t="str">
        <f t="shared" si="4"/>
        <v>No</v>
      </c>
      <c r="J277" s="626" t="e">
        <v>#N/A</v>
      </c>
      <c r="K277" s="626" t="e">
        <f>Table1[[#This Row],[CPP]]</f>
        <v>#N/A</v>
      </c>
      <c r="L277" s="626" t="e">
        <v>#N/A</v>
      </c>
      <c r="M277" s="626" t="s">
        <v>2104</v>
      </c>
      <c r="N277" s="626" t="s">
        <v>2864</v>
      </c>
      <c r="O277" s="626" t="s">
        <v>2867</v>
      </c>
      <c r="P277" s="626" t="s">
        <v>1421</v>
      </c>
      <c r="Q277" s="632"/>
      <c r="R277" s="632"/>
      <c r="S277" s="627">
        <v>45078</v>
      </c>
      <c r="T277" s="627">
        <v>44631</v>
      </c>
      <c r="U277" s="623" t="s">
        <v>2135</v>
      </c>
      <c r="V277" s="624">
        <v>5000000</v>
      </c>
      <c r="W277" s="625">
        <v>2022</v>
      </c>
      <c r="X277" s="624">
        <v>5000000</v>
      </c>
      <c r="Y277" s="624">
        <v>5000000</v>
      </c>
      <c r="AA277" s="624">
        <v>0</v>
      </c>
      <c r="AC277" s="623" t="s">
        <v>1827</v>
      </c>
      <c r="AH277" s="623" t="s">
        <v>2868</v>
      </c>
      <c r="AI277" s="626">
        <v>69</v>
      </c>
      <c r="AN277" s="626" t="s">
        <v>2078</v>
      </c>
      <c r="AO277" s="626" t="s">
        <v>2078</v>
      </c>
    </row>
    <row r="278" spans="1:41" hidden="1">
      <c r="A278">
        <v>0</v>
      </c>
      <c r="B278" s="626">
        <v>210656</v>
      </c>
      <c r="C278" s="626">
        <v>92190</v>
      </c>
      <c r="D278" s="626">
        <v>143816</v>
      </c>
      <c r="F278" s="626" t="e">
        <f>VLOOKUP($K278,PSO!$A:$A,1,0)</f>
        <v>#N/A</v>
      </c>
      <c r="G278" s="626" t="e">
        <f>VLOOKUP($K278,SWEPCO!$A:$A,1,0)</f>
        <v>#N/A</v>
      </c>
      <c r="H278" s="626" t="e">
        <f>VLOOKUP($K278,#REF!,1,0)</f>
        <v>#N/A</v>
      </c>
      <c r="I278" s="626" t="str">
        <f t="shared" si="4"/>
        <v>No</v>
      </c>
      <c r="J278" s="626" t="e">
        <v>#N/A</v>
      </c>
      <c r="K278" s="626" t="e">
        <f>Table1[[#This Row],[CPP]]</f>
        <v>#N/A</v>
      </c>
      <c r="L278" s="626" t="e">
        <v>#N/A</v>
      </c>
      <c r="M278" s="626" t="s">
        <v>2104</v>
      </c>
      <c r="N278" s="626" t="s">
        <v>2864</v>
      </c>
      <c r="O278" s="626" t="s">
        <v>2869</v>
      </c>
      <c r="P278" s="626" t="s">
        <v>1421</v>
      </c>
      <c r="Q278" s="632"/>
      <c r="R278" s="632"/>
      <c r="S278" s="627">
        <v>45078</v>
      </c>
      <c r="T278" s="627">
        <v>44631</v>
      </c>
      <c r="U278" s="623" t="s">
        <v>2135</v>
      </c>
      <c r="V278" s="624">
        <v>8806000</v>
      </c>
      <c r="W278" s="625">
        <v>2022</v>
      </c>
      <c r="X278" s="624">
        <v>8806000</v>
      </c>
      <c r="Y278" s="624">
        <v>8806000</v>
      </c>
      <c r="AA278" s="624">
        <v>0</v>
      </c>
      <c r="AC278" s="623" t="s">
        <v>1827</v>
      </c>
      <c r="AH278" s="623" t="s">
        <v>2870</v>
      </c>
      <c r="AI278" s="626">
        <v>69</v>
      </c>
      <c r="AN278" s="626" t="s">
        <v>2078</v>
      </c>
      <c r="AO278" s="626" t="s">
        <v>2078</v>
      </c>
    </row>
    <row r="279" spans="1:41" hidden="1">
      <c r="A279">
        <v>0</v>
      </c>
      <c r="B279" s="626">
        <v>210656</v>
      </c>
      <c r="C279" s="626">
        <v>92190</v>
      </c>
      <c r="D279" s="626">
        <v>143817</v>
      </c>
      <c r="F279" s="626" t="e">
        <f>VLOOKUP($K279,PSO!$A:$A,1,0)</f>
        <v>#N/A</v>
      </c>
      <c r="G279" s="626" t="e">
        <f>VLOOKUP($K279,SWEPCO!$A:$A,1,0)</f>
        <v>#N/A</v>
      </c>
      <c r="H279" s="626" t="e">
        <f>VLOOKUP($K279,#REF!,1,0)</f>
        <v>#N/A</v>
      </c>
      <c r="I279" s="626" t="str">
        <f t="shared" si="4"/>
        <v>No</v>
      </c>
      <c r="J279" s="626" t="e">
        <v>#N/A</v>
      </c>
      <c r="K279" s="626" t="e">
        <f>Table1[[#This Row],[CPP]]</f>
        <v>#N/A</v>
      </c>
      <c r="L279" s="626" t="e">
        <v>#N/A</v>
      </c>
      <c r="M279" s="626" t="s">
        <v>2104</v>
      </c>
      <c r="N279" s="626" t="s">
        <v>2864</v>
      </c>
      <c r="O279" s="626" t="s">
        <v>2871</v>
      </c>
      <c r="P279" s="626" t="s">
        <v>1421</v>
      </c>
      <c r="Q279" s="632"/>
      <c r="R279" s="632"/>
      <c r="S279" s="627">
        <v>45078</v>
      </c>
      <c r="T279" s="627">
        <v>44631</v>
      </c>
      <c r="U279" s="623" t="s">
        <v>2135</v>
      </c>
      <c r="V279" s="624">
        <v>250000</v>
      </c>
      <c r="W279" s="625">
        <v>2022</v>
      </c>
      <c r="X279" s="624">
        <v>250000</v>
      </c>
      <c r="Y279" s="624">
        <v>250000</v>
      </c>
      <c r="AA279" s="624">
        <v>0</v>
      </c>
      <c r="AC279" s="623" t="s">
        <v>1827</v>
      </c>
      <c r="AH279" s="623" t="s">
        <v>2872</v>
      </c>
      <c r="AI279" s="626">
        <v>69</v>
      </c>
      <c r="AN279" s="626" t="s">
        <v>2078</v>
      </c>
      <c r="AO279" s="626" t="s">
        <v>2078</v>
      </c>
    </row>
    <row r="280" spans="1:41" hidden="1">
      <c r="A280">
        <v>0</v>
      </c>
      <c r="B280" s="626">
        <v>210641</v>
      </c>
      <c r="C280" s="626">
        <v>92213</v>
      </c>
      <c r="D280" s="626">
        <v>143980</v>
      </c>
      <c r="F280" s="626" t="e">
        <f>VLOOKUP($K280,PSO!$A:$A,1,0)</f>
        <v>#N/A</v>
      </c>
      <c r="G280" s="626" t="e">
        <f>VLOOKUP($K280,SWEPCO!$A:$A,1,0)</f>
        <v>#N/A</v>
      </c>
      <c r="H280" s="626" t="e">
        <f>VLOOKUP($K280,#REF!,1,0)</f>
        <v>#N/A</v>
      </c>
      <c r="I280" s="626" t="str">
        <f t="shared" si="4"/>
        <v>No</v>
      </c>
      <c r="J280" s="626" t="e">
        <v>#N/A</v>
      </c>
      <c r="K280" s="626" t="e">
        <f>Table1[[#This Row],[CPP]]</f>
        <v>#N/A</v>
      </c>
      <c r="L280" s="626" t="e">
        <v>#N/A</v>
      </c>
      <c r="M280" s="626" t="s">
        <v>2873</v>
      </c>
      <c r="N280" s="626" t="s">
        <v>2874</v>
      </c>
      <c r="O280" s="626" t="s">
        <v>2875</v>
      </c>
      <c r="P280" s="626" t="s">
        <v>1421</v>
      </c>
      <c r="Q280" s="627">
        <v>45230</v>
      </c>
      <c r="R280" s="627"/>
      <c r="S280" s="627">
        <v>45078</v>
      </c>
      <c r="T280" s="627">
        <v>44631</v>
      </c>
      <c r="U280" s="623" t="s">
        <v>2135</v>
      </c>
      <c r="Y280" s="624">
        <v>277500</v>
      </c>
      <c r="AC280" s="623" t="s">
        <v>1924</v>
      </c>
      <c r="AH280" s="623" t="s">
        <v>2876</v>
      </c>
      <c r="AI280" s="626" t="s">
        <v>2158</v>
      </c>
    </row>
    <row r="281" spans="1:41" hidden="1">
      <c r="A281">
        <v>0</v>
      </c>
      <c r="B281" s="626">
        <v>210663</v>
      </c>
      <c r="C281" s="626">
        <v>92178</v>
      </c>
      <c r="D281" s="626">
        <v>144148</v>
      </c>
      <c r="F281" s="626" t="e">
        <f>VLOOKUP($K281,PSO!$A:$A,1,0)</f>
        <v>#N/A</v>
      </c>
      <c r="G281" s="626" t="e">
        <f>VLOOKUP($K281,SWEPCO!$A:$A,1,0)</f>
        <v>#N/A</v>
      </c>
      <c r="H281" s="626" t="e">
        <f>VLOOKUP($K281,#REF!,1,0)</f>
        <v>#N/A</v>
      </c>
      <c r="I281" s="626" t="str">
        <f t="shared" si="4"/>
        <v>No</v>
      </c>
      <c r="J281" s="626" t="e">
        <v>#N/A</v>
      </c>
      <c r="K281" s="626" t="e">
        <f>Table1[[#This Row],[CPP]]</f>
        <v>#N/A</v>
      </c>
      <c r="L281" s="626" t="e">
        <v>#N/A</v>
      </c>
      <c r="M281" s="626" t="s">
        <v>2669</v>
      </c>
      <c r="N281" s="626" t="s">
        <v>2877</v>
      </c>
      <c r="O281" s="626" t="s">
        <v>2878</v>
      </c>
      <c r="P281" s="626" t="s">
        <v>1421</v>
      </c>
      <c r="Q281" s="627">
        <v>45474</v>
      </c>
      <c r="R281" s="627"/>
      <c r="S281" s="627">
        <v>44927</v>
      </c>
      <c r="T281" s="627">
        <v>44754</v>
      </c>
      <c r="U281" s="623" t="s">
        <v>2135</v>
      </c>
      <c r="V281" s="624">
        <v>22213115</v>
      </c>
      <c r="W281" s="625">
        <v>2022</v>
      </c>
      <c r="X281" s="624">
        <v>22213115</v>
      </c>
      <c r="Y281" s="624">
        <v>22213115</v>
      </c>
      <c r="AA281" s="624">
        <v>0</v>
      </c>
      <c r="AC281" s="623" t="s">
        <v>1924</v>
      </c>
      <c r="AH281" s="623" t="s">
        <v>2879</v>
      </c>
      <c r="AN281" s="626" t="s">
        <v>2078</v>
      </c>
      <c r="AO281" s="626" t="s">
        <v>2078</v>
      </c>
    </row>
    <row r="282" spans="1:41" hidden="1">
      <c r="A282">
        <v>0</v>
      </c>
      <c r="B282" s="626">
        <v>210663</v>
      </c>
      <c r="C282" s="626">
        <v>92211</v>
      </c>
      <c r="D282" s="626">
        <v>144163</v>
      </c>
      <c r="F282" s="626" t="e">
        <f>VLOOKUP($K282,PSO!$A:$A,1,0)</f>
        <v>#N/A</v>
      </c>
      <c r="G282" s="626" t="e">
        <f>VLOOKUP($K282,SWEPCO!$A:$A,1,0)</f>
        <v>#N/A</v>
      </c>
      <c r="H282" s="626" t="e">
        <f>VLOOKUP($K282,#REF!,1,0)</f>
        <v>#N/A</v>
      </c>
      <c r="I282" s="626" t="str">
        <f t="shared" si="4"/>
        <v>No</v>
      </c>
      <c r="J282" s="626" t="e">
        <v>#N/A</v>
      </c>
      <c r="K282" s="626" t="e">
        <f>Table1[[#This Row],[CPP]]</f>
        <v>#N/A</v>
      </c>
      <c r="L282" s="626" t="e">
        <v>#N/A</v>
      </c>
      <c r="M282" s="626" t="s">
        <v>2669</v>
      </c>
      <c r="N282" s="626" t="s">
        <v>2880</v>
      </c>
      <c r="O282" s="626" t="s">
        <v>2881</v>
      </c>
      <c r="P282" s="626" t="s">
        <v>1421</v>
      </c>
      <c r="Q282" s="627">
        <v>45474</v>
      </c>
      <c r="R282" s="627"/>
      <c r="S282" s="627">
        <v>44927</v>
      </c>
      <c r="T282" s="627">
        <v>44754</v>
      </c>
      <c r="U282" s="623" t="s">
        <v>2135</v>
      </c>
      <c r="V282" s="624">
        <v>613746</v>
      </c>
      <c r="W282" s="625">
        <v>2022</v>
      </c>
      <c r="X282" s="624">
        <v>613746</v>
      </c>
      <c r="Y282" s="624">
        <v>613746</v>
      </c>
      <c r="AC282" s="623" t="s">
        <v>1924</v>
      </c>
      <c r="AH282" s="623" t="s">
        <v>2882</v>
      </c>
      <c r="AN282" s="626" t="s">
        <v>2078</v>
      </c>
      <c r="AO282" s="626" t="s">
        <v>2078</v>
      </c>
    </row>
    <row r="283" spans="1:41" hidden="1">
      <c r="A283">
        <v>0</v>
      </c>
      <c r="B283" s="626">
        <v>210675</v>
      </c>
      <c r="C283" s="626">
        <v>92211</v>
      </c>
      <c r="D283" s="626">
        <v>144171</v>
      </c>
      <c r="F283" s="626" t="e">
        <f>VLOOKUP($K283,PSO!$A:$A,1,0)</f>
        <v>#N/A</v>
      </c>
      <c r="G283" s="626" t="e">
        <f>VLOOKUP($K283,SWEPCO!$A:$A,1,0)</f>
        <v>#N/A</v>
      </c>
      <c r="H283" s="626" t="e">
        <f>VLOOKUP($K283,#REF!,1,0)</f>
        <v>#N/A</v>
      </c>
      <c r="I283" s="626" t="str">
        <f t="shared" si="4"/>
        <v>No</v>
      </c>
      <c r="J283" s="626" t="e">
        <v>#N/A</v>
      </c>
      <c r="K283" s="626" t="e">
        <f>Table1[[#This Row],[CPP]]</f>
        <v>#N/A</v>
      </c>
      <c r="L283" s="626" t="e">
        <v>#N/A</v>
      </c>
      <c r="M283" s="626" t="s">
        <v>2132</v>
      </c>
      <c r="N283" s="626" t="s">
        <v>2880</v>
      </c>
      <c r="O283" s="626" t="s">
        <v>2883</v>
      </c>
      <c r="P283" s="626" t="s">
        <v>1421</v>
      </c>
      <c r="S283" s="627">
        <v>44927</v>
      </c>
      <c r="T283" s="627">
        <v>44754</v>
      </c>
      <c r="U283" s="623" t="s">
        <v>2135</v>
      </c>
      <c r="V283" s="624">
        <v>17766381</v>
      </c>
      <c r="W283" s="625">
        <v>2022</v>
      </c>
      <c r="X283" s="624">
        <v>17766381</v>
      </c>
      <c r="Y283" s="624">
        <v>17766381</v>
      </c>
      <c r="AC283" s="623" t="s">
        <v>1924</v>
      </c>
      <c r="AH283" s="623" t="s">
        <v>2884</v>
      </c>
      <c r="AN283" s="626" t="s">
        <v>2078</v>
      </c>
      <c r="AO283" s="626" t="s">
        <v>2078</v>
      </c>
    </row>
    <row r="284" spans="1:41" hidden="1">
      <c r="A284">
        <v>0</v>
      </c>
      <c r="B284" s="626">
        <v>210657</v>
      </c>
      <c r="C284" s="626">
        <v>92190</v>
      </c>
      <c r="D284" s="626">
        <v>144173</v>
      </c>
      <c r="F284" s="626" t="e">
        <f>VLOOKUP($K284,PSO!$A:$A,1,0)</f>
        <v>#N/A</v>
      </c>
      <c r="G284" s="626" t="e">
        <f>VLOOKUP($K284,SWEPCO!$A:$A,1,0)</f>
        <v>#N/A</v>
      </c>
      <c r="H284" s="626" t="e">
        <f>VLOOKUP($K284,#REF!,1,0)</f>
        <v>#N/A</v>
      </c>
      <c r="I284" s="626" t="str">
        <f t="shared" si="4"/>
        <v>No</v>
      </c>
      <c r="J284" s="626" t="e">
        <v>#N/A</v>
      </c>
      <c r="K284" s="626" t="e">
        <f>Table1[[#This Row],[CPP]]</f>
        <v>#N/A</v>
      </c>
      <c r="L284" s="626" t="e">
        <v>#N/A</v>
      </c>
      <c r="M284" s="626" t="s">
        <v>2072</v>
      </c>
      <c r="N284" s="626" t="s">
        <v>2864</v>
      </c>
      <c r="O284" s="626" t="s">
        <v>2885</v>
      </c>
      <c r="P284" s="626" t="s">
        <v>1421</v>
      </c>
      <c r="Q284" s="627">
        <v>45078</v>
      </c>
      <c r="R284" s="627"/>
      <c r="S284" s="627">
        <v>45078</v>
      </c>
      <c r="T284" s="627">
        <v>44631</v>
      </c>
      <c r="U284" s="623" t="s">
        <v>2135</v>
      </c>
      <c r="V284" s="624">
        <v>736000</v>
      </c>
      <c r="W284" s="625">
        <v>2022</v>
      </c>
      <c r="X284" s="624">
        <v>736000</v>
      </c>
      <c r="Y284" s="624">
        <v>736000</v>
      </c>
      <c r="AA284" s="624">
        <v>0</v>
      </c>
      <c r="AC284" s="623" t="s">
        <v>1827</v>
      </c>
      <c r="AH284" s="623" t="s">
        <v>2886</v>
      </c>
      <c r="AN284" s="626" t="s">
        <v>2078</v>
      </c>
      <c r="AO284" s="626" t="s">
        <v>2078</v>
      </c>
    </row>
    <row r="285" spans="1:41" hidden="1">
      <c r="A285">
        <v>0</v>
      </c>
      <c r="B285" s="626">
        <v>210663</v>
      </c>
      <c r="C285" s="626">
        <v>92211</v>
      </c>
      <c r="D285" s="626">
        <v>144177</v>
      </c>
      <c r="F285" s="626" t="e">
        <f>VLOOKUP($K285,PSO!$A:$A,1,0)</f>
        <v>#N/A</v>
      </c>
      <c r="G285" s="626" t="e">
        <f>VLOOKUP($K285,SWEPCO!$A:$A,1,0)</f>
        <v>#N/A</v>
      </c>
      <c r="H285" s="626" t="e">
        <f>VLOOKUP($K285,#REF!,1,0)</f>
        <v>#N/A</v>
      </c>
      <c r="I285" s="626" t="str">
        <f t="shared" si="4"/>
        <v>No</v>
      </c>
      <c r="J285" s="626" t="e">
        <v>#N/A</v>
      </c>
      <c r="K285" s="626" t="e">
        <f>Table1[[#This Row],[CPP]]</f>
        <v>#N/A</v>
      </c>
      <c r="L285" s="626" t="e">
        <v>#N/A</v>
      </c>
      <c r="M285" s="626" t="s">
        <v>2669</v>
      </c>
      <c r="N285" s="626" t="s">
        <v>2880</v>
      </c>
      <c r="O285" s="626" t="s">
        <v>2887</v>
      </c>
      <c r="P285" s="626" t="s">
        <v>1421</v>
      </c>
      <c r="Q285" s="627">
        <v>45474</v>
      </c>
      <c r="R285" s="627"/>
      <c r="S285" s="627">
        <v>44927</v>
      </c>
      <c r="T285" s="627">
        <v>44754</v>
      </c>
      <c r="U285" s="623" t="s">
        <v>2135</v>
      </c>
      <c r="V285" s="624">
        <v>3800000</v>
      </c>
      <c r="W285" s="625">
        <v>2022</v>
      </c>
      <c r="X285" s="624">
        <v>3800000</v>
      </c>
      <c r="Y285" s="624">
        <v>6490000</v>
      </c>
      <c r="AA285" s="624">
        <v>0</v>
      </c>
      <c r="AC285" s="623" t="s">
        <v>1924</v>
      </c>
      <c r="AH285" s="623" t="s">
        <v>2888</v>
      </c>
      <c r="AN285" s="626" t="s">
        <v>2078</v>
      </c>
      <c r="AO285" s="626" t="s">
        <v>2078</v>
      </c>
    </row>
    <row r="286" spans="1:41" hidden="1">
      <c r="A286">
        <v>0</v>
      </c>
      <c r="B286" s="626">
        <v>210663</v>
      </c>
      <c r="C286" s="626">
        <v>92211</v>
      </c>
      <c r="D286" s="626">
        <v>144178</v>
      </c>
      <c r="F286" s="626" t="e">
        <f>VLOOKUP($K286,PSO!$A:$A,1,0)</f>
        <v>#N/A</v>
      </c>
      <c r="G286" s="626" t="e">
        <f>VLOOKUP($K286,SWEPCO!$A:$A,1,0)</f>
        <v>#N/A</v>
      </c>
      <c r="H286" s="626" t="e">
        <f>VLOOKUP($K286,#REF!,1,0)</f>
        <v>#N/A</v>
      </c>
      <c r="I286" s="626" t="str">
        <f t="shared" si="4"/>
        <v>No</v>
      </c>
      <c r="J286" s="626" t="e">
        <v>#N/A</v>
      </c>
      <c r="K286" s="626" t="e">
        <f>Table1[[#This Row],[CPP]]</f>
        <v>#N/A</v>
      </c>
      <c r="L286" s="626" t="e">
        <v>#N/A</v>
      </c>
      <c r="M286" s="626" t="s">
        <v>2669</v>
      </c>
      <c r="N286" s="626" t="s">
        <v>2880</v>
      </c>
      <c r="O286" s="626" t="s">
        <v>2889</v>
      </c>
      <c r="P286" s="626" t="s">
        <v>1421</v>
      </c>
      <c r="Q286" s="627">
        <v>45474</v>
      </c>
      <c r="R286" s="627"/>
      <c r="S286" s="627">
        <v>44927</v>
      </c>
      <c r="T286" s="627">
        <v>44754</v>
      </c>
      <c r="U286" s="623" t="s">
        <v>2135</v>
      </c>
      <c r="V286" s="624">
        <v>596597</v>
      </c>
      <c r="W286" s="625">
        <v>2022</v>
      </c>
      <c r="X286" s="624">
        <v>596597</v>
      </c>
      <c r="Y286" s="624">
        <v>596597</v>
      </c>
      <c r="AA286" s="624">
        <v>0</v>
      </c>
      <c r="AC286" s="623" t="s">
        <v>1924</v>
      </c>
      <c r="AH286" s="623" t="s">
        <v>2890</v>
      </c>
      <c r="AN286" s="626" t="s">
        <v>2078</v>
      </c>
      <c r="AO286" s="626" t="s">
        <v>2078</v>
      </c>
    </row>
    <row r="287" spans="1:41" hidden="1">
      <c r="A287">
        <v>0</v>
      </c>
      <c r="B287" s="626">
        <v>210675</v>
      </c>
      <c r="C287" s="626">
        <v>92211</v>
      </c>
      <c r="D287" s="626">
        <v>144198</v>
      </c>
      <c r="F287" s="626" t="e">
        <f>VLOOKUP($K287,PSO!$A:$A,1,0)</f>
        <v>#N/A</v>
      </c>
      <c r="G287" s="626" t="e">
        <f>VLOOKUP($K287,SWEPCO!$A:$A,1,0)</f>
        <v>#N/A</v>
      </c>
      <c r="H287" s="626" t="e">
        <f>VLOOKUP($K287,#REF!,1,0)</f>
        <v>#N/A</v>
      </c>
      <c r="I287" s="626" t="str">
        <f t="shared" si="4"/>
        <v>No</v>
      </c>
      <c r="J287" s="626" t="e">
        <v>#N/A</v>
      </c>
      <c r="K287" s="626" t="e">
        <f>Table1[[#This Row],[CPP]]</f>
        <v>#N/A</v>
      </c>
      <c r="L287" s="626" t="e">
        <v>#N/A</v>
      </c>
      <c r="M287" s="626" t="s">
        <v>2132</v>
      </c>
      <c r="N287" s="626" t="s">
        <v>2880</v>
      </c>
      <c r="O287" s="626" t="s">
        <v>2891</v>
      </c>
      <c r="P287" s="626" t="s">
        <v>1421</v>
      </c>
      <c r="S287" s="627">
        <v>44927</v>
      </c>
      <c r="T287" s="627">
        <v>44754</v>
      </c>
      <c r="U287" s="623" t="s">
        <v>2135</v>
      </c>
      <c r="V287" s="624">
        <v>5904650</v>
      </c>
      <c r="W287" s="625">
        <v>2022</v>
      </c>
      <c r="X287" s="624">
        <v>5904650</v>
      </c>
      <c r="Y287" s="624">
        <v>5904650</v>
      </c>
      <c r="AC287" s="623" t="s">
        <v>1924</v>
      </c>
      <c r="AH287" s="623" t="s">
        <v>2892</v>
      </c>
      <c r="AN287" s="626" t="s">
        <v>2078</v>
      </c>
      <c r="AO287" s="626" t="s">
        <v>2078</v>
      </c>
    </row>
    <row r="288" spans="1:41" hidden="1">
      <c r="A288">
        <v>0</v>
      </c>
      <c r="B288" s="626">
        <v>210663</v>
      </c>
      <c r="C288" s="626">
        <v>92211</v>
      </c>
      <c r="D288" s="626">
        <v>144199</v>
      </c>
      <c r="F288" s="626" t="e">
        <f>VLOOKUP($K288,PSO!$A:$A,1,0)</f>
        <v>#N/A</v>
      </c>
      <c r="G288" s="626" t="e">
        <f>VLOOKUP($K288,SWEPCO!$A:$A,1,0)</f>
        <v>#N/A</v>
      </c>
      <c r="H288" s="626" t="e">
        <f>VLOOKUP($K288,#REF!,1,0)</f>
        <v>#N/A</v>
      </c>
      <c r="I288" s="626" t="str">
        <f t="shared" si="4"/>
        <v>No</v>
      </c>
      <c r="J288" s="626" t="e">
        <v>#N/A</v>
      </c>
      <c r="K288" s="626" t="e">
        <f>Table1[[#This Row],[CPP]]</f>
        <v>#N/A</v>
      </c>
      <c r="L288" s="626" t="e">
        <v>#N/A</v>
      </c>
      <c r="M288" s="626" t="s">
        <v>2669</v>
      </c>
      <c r="N288" s="626" t="s">
        <v>2880</v>
      </c>
      <c r="O288" s="626" t="s">
        <v>2893</v>
      </c>
      <c r="P288" s="626" t="s">
        <v>1421</v>
      </c>
      <c r="S288" s="627">
        <v>44927</v>
      </c>
      <c r="T288" s="627">
        <v>44754</v>
      </c>
      <c r="U288" s="623" t="s">
        <v>2135</v>
      </c>
      <c r="V288" s="624">
        <v>2511246</v>
      </c>
      <c r="W288" s="625">
        <v>2022</v>
      </c>
      <c r="X288" s="624">
        <v>2511246</v>
      </c>
      <c r="Y288" s="624">
        <v>2511246</v>
      </c>
      <c r="AC288" s="623" t="s">
        <v>1924</v>
      </c>
      <c r="AH288" s="623" t="s">
        <v>2894</v>
      </c>
      <c r="AN288" s="626" t="s">
        <v>2078</v>
      </c>
      <c r="AO288" s="626" t="s">
        <v>2078</v>
      </c>
    </row>
    <row r="289" spans="1:41" hidden="1">
      <c r="A289">
        <v>0</v>
      </c>
      <c r="B289" s="626">
        <v>210663</v>
      </c>
      <c r="C289" s="626">
        <v>92178</v>
      </c>
      <c r="D289" s="626">
        <v>144202</v>
      </c>
      <c r="F289" s="626" t="e">
        <f>VLOOKUP($K289,PSO!$A:$A,1,0)</f>
        <v>#N/A</v>
      </c>
      <c r="G289" s="626" t="e">
        <f>VLOOKUP($K289,SWEPCO!$A:$A,1,0)</f>
        <v>#N/A</v>
      </c>
      <c r="H289" s="626" t="e">
        <f>VLOOKUP($K289,#REF!,1,0)</f>
        <v>#N/A</v>
      </c>
      <c r="I289" s="626" t="str">
        <f t="shared" si="4"/>
        <v>No</v>
      </c>
      <c r="J289" s="626" t="e">
        <v>#N/A</v>
      </c>
      <c r="K289" s="626" t="e">
        <f>Table1[[#This Row],[CPP]]</f>
        <v>#N/A</v>
      </c>
      <c r="L289" s="626" t="e">
        <v>#N/A</v>
      </c>
      <c r="M289" s="626" t="s">
        <v>2669</v>
      </c>
      <c r="N289" s="626" t="s">
        <v>2877</v>
      </c>
      <c r="O289" s="626" t="s">
        <v>2895</v>
      </c>
      <c r="P289" s="626" t="s">
        <v>1421</v>
      </c>
      <c r="Q289" s="627">
        <v>48183</v>
      </c>
      <c r="R289" s="627"/>
      <c r="S289" s="627">
        <v>44927</v>
      </c>
      <c r="T289" s="627">
        <v>44754</v>
      </c>
      <c r="U289" s="623" t="s">
        <v>2135</v>
      </c>
      <c r="V289" s="624">
        <v>1087789</v>
      </c>
      <c r="W289" s="625">
        <v>2022</v>
      </c>
      <c r="X289" s="624">
        <v>1087789</v>
      </c>
      <c r="Y289" s="624">
        <v>1087789</v>
      </c>
      <c r="AA289" s="624">
        <v>0</v>
      </c>
      <c r="AC289" s="623" t="s">
        <v>1924</v>
      </c>
      <c r="AH289" s="623" t="s">
        <v>2896</v>
      </c>
      <c r="AI289" s="626" t="s">
        <v>2158</v>
      </c>
      <c r="AN289" s="626" t="s">
        <v>2078</v>
      </c>
      <c r="AO289" s="626" t="s">
        <v>2078</v>
      </c>
    </row>
    <row r="290" spans="1:41" hidden="1">
      <c r="A290">
        <v>0</v>
      </c>
      <c r="B290" s="626">
        <v>210659</v>
      </c>
      <c r="C290" s="626">
        <v>92237</v>
      </c>
      <c r="D290" s="626">
        <v>144206</v>
      </c>
      <c r="F290" s="626" t="e">
        <f>VLOOKUP($K290,PSO!$A:$A,1,0)</f>
        <v>#N/A</v>
      </c>
      <c r="G290" s="626" t="e">
        <f>VLOOKUP($K290,SWEPCO!$A:$A,1,0)</f>
        <v>#N/A</v>
      </c>
      <c r="H290" s="626" t="e">
        <f>VLOOKUP($K290,#REF!,1,0)</f>
        <v>#REF!</v>
      </c>
      <c r="I290" s="626" t="str">
        <f t="shared" si="4"/>
        <v>Yes</v>
      </c>
      <c r="J290" s="626">
        <v>0</v>
      </c>
      <c r="K290" s="626">
        <f>Table1[[#This Row],[CPP]]</f>
        <v>0</v>
      </c>
      <c r="L290" s="626">
        <v>0</v>
      </c>
      <c r="M290" s="626" t="s">
        <v>2265</v>
      </c>
      <c r="N290" s="626" t="s">
        <v>2897</v>
      </c>
      <c r="O290" s="626" t="s">
        <v>2898</v>
      </c>
      <c r="P290" s="626" t="s">
        <v>1421</v>
      </c>
      <c r="S290" s="627">
        <v>44713</v>
      </c>
      <c r="T290" s="627">
        <v>44628</v>
      </c>
      <c r="U290" s="623" t="s">
        <v>2899</v>
      </c>
      <c r="V290" s="624">
        <v>9225928</v>
      </c>
      <c r="W290" s="625">
        <v>2022</v>
      </c>
      <c r="X290" s="624">
        <v>9225928</v>
      </c>
      <c r="Y290" s="624">
        <v>9225928</v>
      </c>
      <c r="AC290" s="623" t="s">
        <v>1924</v>
      </c>
      <c r="AH290" s="623" t="s">
        <v>2900</v>
      </c>
    </row>
    <row r="291" spans="1:41" hidden="1">
      <c r="A291">
        <v>0</v>
      </c>
      <c r="B291" s="626">
        <v>210659</v>
      </c>
      <c r="C291" s="626">
        <v>92237</v>
      </c>
      <c r="D291" s="626">
        <v>144207</v>
      </c>
      <c r="F291" s="626" t="e">
        <f>VLOOKUP($K291,PSO!$A:$A,1,0)</f>
        <v>#N/A</v>
      </c>
      <c r="G291" s="626" t="e">
        <f>VLOOKUP($K291,SWEPCO!$A:$A,1,0)</f>
        <v>#N/A</v>
      </c>
      <c r="H291" s="626" t="e">
        <f>VLOOKUP($K291,#REF!,1,0)</f>
        <v>#REF!</v>
      </c>
      <c r="I291" s="626" t="str">
        <f t="shared" si="4"/>
        <v>Yes</v>
      </c>
      <c r="J291" s="626">
        <v>0</v>
      </c>
      <c r="K291" s="626">
        <f>Table1[[#This Row],[CPP]]</f>
        <v>0</v>
      </c>
      <c r="L291" s="626">
        <v>0</v>
      </c>
      <c r="M291" s="626" t="s">
        <v>2265</v>
      </c>
      <c r="N291" s="626" t="s">
        <v>2897</v>
      </c>
      <c r="O291" s="626" t="s">
        <v>2901</v>
      </c>
      <c r="P291" s="626" t="s">
        <v>1421</v>
      </c>
      <c r="S291" s="627">
        <v>44713</v>
      </c>
      <c r="T291" s="627">
        <v>44628</v>
      </c>
      <c r="U291" s="623" t="s">
        <v>2899</v>
      </c>
      <c r="V291" s="624">
        <v>8909901</v>
      </c>
      <c r="W291" s="625">
        <v>2022</v>
      </c>
      <c r="X291" s="624">
        <v>8909901</v>
      </c>
      <c r="Y291" s="624">
        <v>8909901</v>
      </c>
      <c r="AC291" s="623" t="s">
        <v>1924</v>
      </c>
      <c r="AH291" s="623" t="s">
        <v>2902</v>
      </c>
    </row>
    <row r="292" spans="1:41" hidden="1">
      <c r="A292">
        <v>0</v>
      </c>
      <c r="B292" s="626">
        <v>210659</v>
      </c>
      <c r="C292" s="626">
        <v>92237</v>
      </c>
      <c r="D292" s="626">
        <v>144208</v>
      </c>
      <c r="F292" s="626" t="e">
        <f>VLOOKUP($K292,PSO!$A:$A,1,0)</f>
        <v>#N/A</v>
      </c>
      <c r="G292" s="626" t="e">
        <f>VLOOKUP($K292,SWEPCO!$A:$A,1,0)</f>
        <v>#N/A</v>
      </c>
      <c r="H292" s="626" t="e">
        <f>VLOOKUP($K292,#REF!,1,0)</f>
        <v>#REF!</v>
      </c>
      <c r="I292" s="626" t="str">
        <f t="shared" si="4"/>
        <v>Yes</v>
      </c>
      <c r="J292" s="626">
        <v>0</v>
      </c>
      <c r="K292" s="626">
        <f>Table1[[#This Row],[CPP]]</f>
        <v>0</v>
      </c>
      <c r="L292" s="626">
        <v>0</v>
      </c>
      <c r="M292" s="626" t="s">
        <v>2265</v>
      </c>
      <c r="N292" s="626" t="s">
        <v>2897</v>
      </c>
      <c r="O292" s="626" t="s">
        <v>2903</v>
      </c>
      <c r="P292" s="626" t="s">
        <v>1421</v>
      </c>
      <c r="S292" s="627">
        <v>44713</v>
      </c>
      <c r="T292" s="627">
        <v>44628</v>
      </c>
      <c r="U292" s="623" t="s">
        <v>2899</v>
      </c>
      <c r="V292" s="624">
        <v>2678226</v>
      </c>
      <c r="W292" s="625">
        <v>2022</v>
      </c>
      <c r="X292" s="624">
        <v>2678226</v>
      </c>
      <c r="Y292" s="624">
        <v>2678226</v>
      </c>
      <c r="AC292" s="623" t="s">
        <v>1924</v>
      </c>
      <c r="AH292" s="623" t="s">
        <v>2904</v>
      </c>
    </row>
    <row r="293" spans="1:41" hidden="1">
      <c r="A293">
        <v>0</v>
      </c>
      <c r="B293" s="626">
        <v>210663</v>
      </c>
      <c r="C293" s="626">
        <v>92168</v>
      </c>
      <c r="D293" s="626">
        <v>144226</v>
      </c>
      <c r="F293" s="626" t="e">
        <f>VLOOKUP($K293,PSO!$A:$A,1,0)</f>
        <v>#N/A</v>
      </c>
      <c r="G293" s="626" t="e">
        <f>VLOOKUP($K293,SWEPCO!$A:$A,1,0)</f>
        <v>#N/A</v>
      </c>
      <c r="H293" s="626" t="e">
        <f>VLOOKUP($K293,#REF!,1,0)</f>
        <v>#N/A</v>
      </c>
      <c r="I293" s="626" t="str">
        <f t="shared" si="4"/>
        <v>No</v>
      </c>
      <c r="J293" s="626" t="e">
        <v>#N/A</v>
      </c>
      <c r="K293" s="626" t="e">
        <f>Table1[[#This Row],[CPP]]</f>
        <v>#N/A</v>
      </c>
      <c r="L293" s="626" t="e">
        <v>#N/A</v>
      </c>
      <c r="M293" s="626" t="s">
        <v>2669</v>
      </c>
      <c r="N293" s="626" t="s">
        <v>2861</v>
      </c>
      <c r="O293" s="626" t="s">
        <v>2905</v>
      </c>
      <c r="P293" s="626" t="s">
        <v>1421</v>
      </c>
      <c r="S293" s="627">
        <v>44927</v>
      </c>
      <c r="T293" s="627">
        <v>44754</v>
      </c>
      <c r="U293" s="623" t="s">
        <v>2135</v>
      </c>
      <c r="V293" s="624">
        <v>4702500</v>
      </c>
      <c r="W293" s="625">
        <v>2022</v>
      </c>
      <c r="X293" s="624">
        <v>4702500</v>
      </c>
      <c r="Y293" s="624">
        <v>4702500</v>
      </c>
      <c r="AC293" s="623" t="s">
        <v>1924</v>
      </c>
      <c r="AH293" s="623" t="s">
        <v>2906</v>
      </c>
    </row>
    <row r="294" spans="1:41" hidden="1">
      <c r="A294">
        <v>0</v>
      </c>
      <c r="B294" s="626">
        <v>210675</v>
      </c>
      <c r="C294" s="626">
        <v>92168</v>
      </c>
      <c r="D294" s="626">
        <v>144227</v>
      </c>
      <c r="F294" s="626" t="e">
        <f>VLOOKUP($K294,PSO!$A:$A,1,0)</f>
        <v>#N/A</v>
      </c>
      <c r="G294" s="626" t="e">
        <f>VLOOKUP($K294,SWEPCO!$A:$A,1,0)</f>
        <v>#N/A</v>
      </c>
      <c r="H294" s="626" t="e">
        <f>VLOOKUP($K294,#REF!,1,0)</f>
        <v>#N/A</v>
      </c>
      <c r="I294" s="626" t="str">
        <f t="shared" si="4"/>
        <v>No</v>
      </c>
      <c r="J294" s="626" t="e">
        <v>#N/A</v>
      </c>
      <c r="K294" s="626" t="e">
        <f>Table1[[#This Row],[CPP]]</f>
        <v>#N/A</v>
      </c>
      <c r="L294" s="626" t="e">
        <v>#N/A</v>
      </c>
      <c r="M294" s="626" t="s">
        <v>2132</v>
      </c>
      <c r="N294" s="626" t="s">
        <v>2861</v>
      </c>
      <c r="O294" s="626" t="s">
        <v>2907</v>
      </c>
      <c r="P294" s="626" t="s">
        <v>1421</v>
      </c>
      <c r="S294" s="627">
        <v>44927</v>
      </c>
      <c r="T294" s="627">
        <v>44754</v>
      </c>
      <c r="U294" s="623" t="s">
        <v>2135</v>
      </c>
      <c r="V294" s="624">
        <v>4675697</v>
      </c>
      <c r="W294" s="625">
        <v>2022</v>
      </c>
      <c r="X294" s="624">
        <v>4675697</v>
      </c>
      <c r="Y294" s="624">
        <v>4675697</v>
      </c>
      <c r="AC294" s="623" t="s">
        <v>1924</v>
      </c>
      <c r="AH294" s="623" t="s">
        <v>2908</v>
      </c>
      <c r="AN294" s="626" t="s">
        <v>2078</v>
      </c>
      <c r="AO294" s="626" t="s">
        <v>2078</v>
      </c>
    </row>
    <row r="295" spans="1:41" hidden="1">
      <c r="A295">
        <v>0</v>
      </c>
      <c r="B295" s="626">
        <v>210675</v>
      </c>
      <c r="C295" s="626">
        <v>92168</v>
      </c>
      <c r="D295" s="626">
        <v>144230</v>
      </c>
      <c r="F295" s="626" t="e">
        <f>VLOOKUP($K295,PSO!$A:$A,1,0)</f>
        <v>#N/A</v>
      </c>
      <c r="G295" s="626" t="e">
        <f>VLOOKUP($K295,SWEPCO!$A:$A,1,0)</f>
        <v>#N/A</v>
      </c>
      <c r="H295" s="626" t="e">
        <f>VLOOKUP($K295,#REF!,1,0)</f>
        <v>#N/A</v>
      </c>
      <c r="I295" s="626" t="str">
        <f t="shared" si="4"/>
        <v>No</v>
      </c>
      <c r="J295" s="626" t="e">
        <v>#N/A</v>
      </c>
      <c r="K295" s="626" t="e">
        <f>Table1[[#This Row],[CPP]]</f>
        <v>#N/A</v>
      </c>
      <c r="L295" s="626" t="e">
        <v>#N/A</v>
      </c>
      <c r="M295" s="626" t="s">
        <v>2132</v>
      </c>
      <c r="N295" s="626" t="s">
        <v>2861</v>
      </c>
      <c r="O295" s="626" t="s">
        <v>2909</v>
      </c>
      <c r="P295" s="626" t="s">
        <v>1421</v>
      </c>
      <c r="S295" s="627">
        <v>44927</v>
      </c>
      <c r="T295" s="627">
        <v>44754</v>
      </c>
      <c r="U295" s="623" t="s">
        <v>2135</v>
      </c>
      <c r="V295" s="624">
        <v>18822018</v>
      </c>
      <c r="W295" s="625">
        <v>2022</v>
      </c>
      <c r="X295" s="624">
        <v>18822018</v>
      </c>
      <c r="Y295" s="624">
        <v>18822018</v>
      </c>
      <c r="AC295" s="623" t="s">
        <v>1924</v>
      </c>
      <c r="AH295" s="623" t="s">
        <v>2910</v>
      </c>
      <c r="AN295" s="626" t="s">
        <v>2078</v>
      </c>
      <c r="AO295" s="626" t="s">
        <v>2078</v>
      </c>
    </row>
    <row r="296" spans="1:41" hidden="1">
      <c r="A296">
        <v>0</v>
      </c>
      <c r="B296" s="626">
        <v>210675</v>
      </c>
      <c r="C296" s="626">
        <v>92168</v>
      </c>
      <c r="D296" s="626">
        <v>144231</v>
      </c>
      <c r="F296" s="626" t="e">
        <f>VLOOKUP($K296,PSO!$A:$A,1,0)</f>
        <v>#N/A</v>
      </c>
      <c r="G296" s="626" t="e">
        <f>VLOOKUP($K296,SWEPCO!$A:$A,1,0)</f>
        <v>#N/A</v>
      </c>
      <c r="H296" s="626" t="e">
        <f>VLOOKUP($K296,#REF!,1,0)</f>
        <v>#N/A</v>
      </c>
      <c r="I296" s="626" t="str">
        <f t="shared" si="4"/>
        <v>No</v>
      </c>
      <c r="J296" s="626" t="e">
        <v>#N/A</v>
      </c>
      <c r="K296" s="626" t="e">
        <f>Table1[[#This Row],[CPP]]</f>
        <v>#N/A</v>
      </c>
      <c r="L296" s="626" t="e">
        <v>#N/A</v>
      </c>
      <c r="M296" s="626" t="s">
        <v>2132</v>
      </c>
      <c r="N296" s="626" t="s">
        <v>2861</v>
      </c>
      <c r="O296" s="626" t="s">
        <v>2911</v>
      </c>
      <c r="P296" s="626" t="s">
        <v>1421</v>
      </c>
      <c r="S296" s="627">
        <v>44927</v>
      </c>
      <c r="T296" s="627">
        <v>44754</v>
      </c>
      <c r="U296" s="623" t="s">
        <v>2135</v>
      </c>
      <c r="V296" s="624">
        <v>385021</v>
      </c>
      <c r="W296" s="625">
        <v>2022</v>
      </c>
      <c r="X296" s="624">
        <v>385021</v>
      </c>
      <c r="Y296" s="624">
        <v>385021</v>
      </c>
      <c r="AC296" s="623" t="s">
        <v>1924</v>
      </c>
      <c r="AH296" s="623" t="s">
        <v>2912</v>
      </c>
      <c r="AN296" s="626" t="s">
        <v>2078</v>
      </c>
      <c r="AO296" s="626" t="s">
        <v>2078</v>
      </c>
    </row>
    <row r="297" spans="1:41" hidden="1">
      <c r="A297">
        <v>0</v>
      </c>
      <c r="B297" s="626">
        <v>210675</v>
      </c>
      <c r="C297" s="626">
        <v>92168</v>
      </c>
      <c r="D297" s="626">
        <v>144233</v>
      </c>
      <c r="F297" s="626" t="e">
        <f>VLOOKUP($K297,PSO!$A:$A,1,0)</f>
        <v>#N/A</v>
      </c>
      <c r="G297" s="626" t="e">
        <f>VLOOKUP($K297,SWEPCO!$A:$A,1,0)</f>
        <v>#N/A</v>
      </c>
      <c r="H297" s="626" t="e">
        <f>VLOOKUP($K297,#REF!,1,0)</f>
        <v>#N/A</v>
      </c>
      <c r="I297" s="626" t="str">
        <f t="shared" si="4"/>
        <v>No</v>
      </c>
      <c r="J297" s="626" t="e">
        <v>#N/A</v>
      </c>
      <c r="K297" s="626" t="e">
        <f>Table1[[#This Row],[CPP]]</f>
        <v>#N/A</v>
      </c>
      <c r="L297" s="626" t="e">
        <v>#N/A</v>
      </c>
      <c r="M297" s="626" t="s">
        <v>2132</v>
      </c>
      <c r="N297" s="626" t="s">
        <v>2861</v>
      </c>
      <c r="O297" s="626" t="s">
        <v>2913</v>
      </c>
      <c r="P297" s="626" t="s">
        <v>1421</v>
      </c>
      <c r="S297" s="627">
        <v>44927</v>
      </c>
      <c r="T297" s="627">
        <v>44754</v>
      </c>
      <c r="U297" s="623" t="s">
        <v>2135</v>
      </c>
      <c r="V297" s="624">
        <v>5315254</v>
      </c>
      <c r="W297" s="625">
        <v>2022</v>
      </c>
      <c r="X297" s="624">
        <v>5315254</v>
      </c>
      <c r="Y297" s="624">
        <v>5315254</v>
      </c>
      <c r="AC297" s="623" t="s">
        <v>1924</v>
      </c>
      <c r="AH297" s="623" t="s">
        <v>2914</v>
      </c>
      <c r="AI297" s="626" t="s">
        <v>2382</v>
      </c>
      <c r="AN297" s="626" t="s">
        <v>2078</v>
      </c>
      <c r="AO297" s="626" t="s">
        <v>2078</v>
      </c>
    </row>
    <row r="298" spans="1:41" hidden="1">
      <c r="A298">
        <v>0</v>
      </c>
      <c r="B298" s="626">
        <v>210675</v>
      </c>
      <c r="C298" s="626">
        <v>92168</v>
      </c>
      <c r="D298" s="626">
        <v>144235</v>
      </c>
      <c r="F298" s="626" t="e">
        <f>VLOOKUP($K298,PSO!$A:$A,1,0)</f>
        <v>#N/A</v>
      </c>
      <c r="G298" s="626" t="e">
        <f>VLOOKUP($K298,SWEPCO!$A:$A,1,0)</f>
        <v>#N/A</v>
      </c>
      <c r="H298" s="626" t="e">
        <f>VLOOKUP($K298,#REF!,1,0)</f>
        <v>#N/A</v>
      </c>
      <c r="I298" s="626" t="str">
        <f t="shared" si="4"/>
        <v>No</v>
      </c>
      <c r="J298" s="626" t="e">
        <v>#N/A</v>
      </c>
      <c r="K298" s="626" t="e">
        <f>Table1[[#This Row],[CPP]]</f>
        <v>#N/A</v>
      </c>
      <c r="L298" s="626" t="e">
        <v>#N/A</v>
      </c>
      <c r="M298" s="626" t="s">
        <v>2132</v>
      </c>
      <c r="N298" s="626" t="s">
        <v>2861</v>
      </c>
      <c r="O298" s="626" t="s">
        <v>2915</v>
      </c>
      <c r="P298" s="626" t="s">
        <v>1421</v>
      </c>
      <c r="S298" s="627">
        <v>44927</v>
      </c>
      <c r="T298" s="627">
        <v>44754</v>
      </c>
      <c r="U298" s="623" t="s">
        <v>2135</v>
      </c>
      <c r="V298" s="624">
        <v>5315254</v>
      </c>
      <c r="W298" s="625">
        <v>2022</v>
      </c>
      <c r="X298" s="624">
        <v>5315254</v>
      </c>
      <c r="Y298" s="624">
        <v>5315254</v>
      </c>
      <c r="AC298" s="623" t="s">
        <v>1924</v>
      </c>
      <c r="AH298" s="623" t="s">
        <v>2916</v>
      </c>
      <c r="AI298" s="626" t="s">
        <v>2382</v>
      </c>
      <c r="AN298" s="626" t="s">
        <v>2078</v>
      </c>
      <c r="AO298" s="626" t="s">
        <v>2078</v>
      </c>
    </row>
    <row r="299" spans="1:41" hidden="1">
      <c r="A299">
        <v>0</v>
      </c>
      <c r="B299" s="626">
        <v>210675</v>
      </c>
      <c r="C299" s="626">
        <v>92168</v>
      </c>
      <c r="D299" s="626">
        <v>144236</v>
      </c>
      <c r="F299" s="626" t="e">
        <f>VLOOKUP($K299,PSO!$A:$A,1,0)</f>
        <v>#N/A</v>
      </c>
      <c r="G299" s="626" t="e">
        <f>VLOOKUP($K299,SWEPCO!$A:$A,1,0)</f>
        <v>#N/A</v>
      </c>
      <c r="H299" s="626" t="e">
        <f>VLOOKUP($K299,#REF!,1,0)</f>
        <v>#N/A</v>
      </c>
      <c r="I299" s="626" t="str">
        <f t="shared" si="4"/>
        <v>No</v>
      </c>
      <c r="J299" s="626" t="e">
        <v>#N/A</v>
      </c>
      <c r="K299" s="626" t="e">
        <f>Table1[[#This Row],[CPP]]</f>
        <v>#N/A</v>
      </c>
      <c r="L299" s="626" t="e">
        <v>#N/A</v>
      </c>
      <c r="M299" s="626" t="s">
        <v>2132</v>
      </c>
      <c r="N299" s="626" t="s">
        <v>2861</v>
      </c>
      <c r="O299" s="626" t="s">
        <v>2917</v>
      </c>
      <c r="P299" s="626" t="s">
        <v>1421</v>
      </c>
      <c r="S299" s="627">
        <v>44927</v>
      </c>
      <c r="T299" s="627">
        <v>44754</v>
      </c>
      <c r="U299" s="623" t="s">
        <v>2135</v>
      </c>
      <c r="V299" s="624">
        <v>200761539</v>
      </c>
      <c r="W299" s="625">
        <v>2022</v>
      </c>
      <c r="X299" s="624">
        <v>200761539</v>
      </c>
      <c r="Y299" s="624">
        <v>200761539</v>
      </c>
      <c r="AC299" s="623" t="s">
        <v>1924</v>
      </c>
      <c r="AH299" s="623" t="s">
        <v>2918</v>
      </c>
      <c r="AN299" s="626" t="s">
        <v>2078</v>
      </c>
      <c r="AO299" s="626" t="s">
        <v>2078</v>
      </c>
    </row>
    <row r="300" spans="1:41" hidden="1">
      <c r="A300">
        <v>0</v>
      </c>
      <c r="B300" s="626">
        <v>210675</v>
      </c>
      <c r="C300" s="626">
        <v>92168</v>
      </c>
      <c r="D300" s="626">
        <v>144237</v>
      </c>
      <c r="F300" s="626" t="e">
        <f>VLOOKUP($K300,PSO!$A:$A,1,0)</f>
        <v>#N/A</v>
      </c>
      <c r="G300" s="626" t="e">
        <f>VLOOKUP($K300,SWEPCO!$A:$A,1,0)</f>
        <v>#N/A</v>
      </c>
      <c r="H300" s="626" t="e">
        <f>VLOOKUP($K300,#REF!,1,0)</f>
        <v>#N/A</v>
      </c>
      <c r="I300" s="626" t="str">
        <f t="shared" si="4"/>
        <v>No</v>
      </c>
      <c r="J300" s="626" t="e">
        <v>#N/A</v>
      </c>
      <c r="K300" s="626" t="e">
        <f>Table1[[#This Row],[CPP]]</f>
        <v>#N/A</v>
      </c>
      <c r="L300" s="626" t="e">
        <v>#N/A</v>
      </c>
      <c r="M300" s="626" t="s">
        <v>2132</v>
      </c>
      <c r="N300" s="626" t="s">
        <v>2861</v>
      </c>
      <c r="O300" s="626" t="s">
        <v>2919</v>
      </c>
      <c r="P300" s="626" t="s">
        <v>1421</v>
      </c>
      <c r="S300" s="627">
        <v>44927</v>
      </c>
      <c r="T300" s="627">
        <v>44754</v>
      </c>
      <c r="U300" s="623" t="s">
        <v>2135</v>
      </c>
      <c r="V300" s="624">
        <v>9277339</v>
      </c>
      <c r="W300" s="625">
        <v>2022</v>
      </c>
      <c r="X300" s="624">
        <v>9277339</v>
      </c>
      <c r="Y300" s="624">
        <v>9277339</v>
      </c>
      <c r="AC300" s="623" t="s">
        <v>1924</v>
      </c>
      <c r="AH300" s="623" t="s">
        <v>2920</v>
      </c>
      <c r="AN300" s="626" t="s">
        <v>2078</v>
      </c>
      <c r="AO300" s="626" t="s">
        <v>2078</v>
      </c>
    </row>
    <row r="301" spans="1:41" hidden="1">
      <c r="A301">
        <v>0</v>
      </c>
      <c r="B301" s="626">
        <v>210675</v>
      </c>
      <c r="C301" s="626">
        <v>92168</v>
      </c>
      <c r="D301" s="626">
        <v>144238</v>
      </c>
      <c r="F301" s="626" t="e">
        <f>VLOOKUP($K301,PSO!$A:$A,1,0)</f>
        <v>#N/A</v>
      </c>
      <c r="G301" s="626" t="e">
        <f>VLOOKUP($K301,SWEPCO!$A:$A,1,0)</f>
        <v>#N/A</v>
      </c>
      <c r="H301" s="626" t="e">
        <f>VLOOKUP($K301,#REF!,1,0)</f>
        <v>#N/A</v>
      </c>
      <c r="I301" s="626" t="str">
        <f t="shared" si="4"/>
        <v>No</v>
      </c>
      <c r="J301" s="626" t="e">
        <v>#N/A</v>
      </c>
      <c r="K301" s="626" t="e">
        <f>Table1[[#This Row],[CPP]]</f>
        <v>#N/A</v>
      </c>
      <c r="L301" s="626" t="e">
        <v>#N/A</v>
      </c>
      <c r="M301" s="626" t="s">
        <v>2132</v>
      </c>
      <c r="N301" s="626" t="s">
        <v>2861</v>
      </c>
      <c r="O301" s="626" t="s">
        <v>2921</v>
      </c>
      <c r="P301" s="626" t="s">
        <v>1421</v>
      </c>
      <c r="S301" s="627">
        <v>44927</v>
      </c>
      <c r="T301" s="627">
        <v>44754</v>
      </c>
      <c r="U301" s="623" t="s">
        <v>2135</v>
      </c>
      <c r="V301" s="624">
        <v>5085047</v>
      </c>
      <c r="W301" s="625">
        <v>2022</v>
      </c>
      <c r="X301" s="624">
        <v>5085047</v>
      </c>
      <c r="Y301" s="624">
        <v>5085047</v>
      </c>
      <c r="AC301" s="623" t="s">
        <v>1924</v>
      </c>
      <c r="AH301" s="623" t="s">
        <v>2922</v>
      </c>
      <c r="AN301" s="626" t="s">
        <v>2078</v>
      </c>
      <c r="AO301" s="626" t="s">
        <v>2078</v>
      </c>
    </row>
    <row r="302" spans="1:41" hidden="1">
      <c r="A302">
        <v>0</v>
      </c>
      <c r="B302" s="626">
        <v>210663</v>
      </c>
      <c r="C302" s="626">
        <v>92168</v>
      </c>
      <c r="D302" s="626">
        <v>144239</v>
      </c>
      <c r="F302" s="626" t="e">
        <f>VLOOKUP($K302,PSO!$A:$A,1,0)</f>
        <v>#N/A</v>
      </c>
      <c r="G302" s="626" t="e">
        <f>VLOOKUP($K302,SWEPCO!$A:$A,1,0)</f>
        <v>#N/A</v>
      </c>
      <c r="H302" s="626" t="e">
        <f>VLOOKUP($K302,#REF!,1,0)</f>
        <v>#N/A</v>
      </c>
      <c r="I302" s="626" t="str">
        <f t="shared" si="4"/>
        <v>No</v>
      </c>
      <c r="J302" s="626" t="e">
        <v>#N/A</v>
      </c>
      <c r="K302" s="626" t="e">
        <f>Table1[[#This Row],[CPP]]</f>
        <v>#N/A</v>
      </c>
      <c r="L302" s="626" t="e">
        <v>#N/A</v>
      </c>
      <c r="M302" s="626" t="s">
        <v>2669</v>
      </c>
      <c r="N302" s="626" t="s">
        <v>2861</v>
      </c>
      <c r="O302" s="626" t="s">
        <v>2923</v>
      </c>
      <c r="P302" s="626" t="s">
        <v>1421</v>
      </c>
      <c r="S302" s="627">
        <v>44927</v>
      </c>
      <c r="T302" s="627">
        <v>44754</v>
      </c>
      <c r="U302" s="623" t="s">
        <v>2135</v>
      </c>
      <c r="V302" s="624">
        <v>3811190</v>
      </c>
      <c r="W302" s="625">
        <v>2022</v>
      </c>
      <c r="X302" s="624">
        <v>3811190</v>
      </c>
      <c r="Y302" s="624">
        <v>3811190</v>
      </c>
      <c r="AC302" s="623" t="s">
        <v>1924</v>
      </c>
      <c r="AH302" s="623" t="s">
        <v>2924</v>
      </c>
      <c r="AN302" s="626" t="s">
        <v>2078</v>
      </c>
      <c r="AO302" s="626" t="s">
        <v>2078</v>
      </c>
    </row>
    <row r="303" spans="1:41" hidden="1">
      <c r="A303">
        <v>0</v>
      </c>
      <c r="B303" s="626">
        <v>210619</v>
      </c>
      <c r="C303" s="626">
        <v>92180</v>
      </c>
      <c r="D303" s="626">
        <v>144283</v>
      </c>
      <c r="F303" s="626" t="e">
        <f>VLOOKUP($K303,PSO!$A:$A,1,0)</f>
        <v>#N/A</v>
      </c>
      <c r="G303" s="626" t="e">
        <f>VLOOKUP($K303,SWEPCO!$A:$A,1,0)</f>
        <v>#N/A</v>
      </c>
      <c r="H303" s="626" t="e">
        <f>VLOOKUP($K303,#REF!,1,0)</f>
        <v>#REF!</v>
      </c>
      <c r="I303" s="626" t="str">
        <f t="shared" si="4"/>
        <v>Yes</v>
      </c>
      <c r="J303" s="626">
        <v>0</v>
      </c>
      <c r="K303" s="626">
        <f>Table1[[#This Row],[CPP]]</f>
        <v>0</v>
      </c>
      <c r="L303" s="626">
        <v>0</v>
      </c>
      <c r="M303" s="626" t="s">
        <v>2143</v>
      </c>
      <c r="N303" s="626" t="s">
        <v>2855</v>
      </c>
      <c r="O303" s="626" t="s">
        <v>2925</v>
      </c>
      <c r="P303" s="626" t="s">
        <v>1421</v>
      </c>
      <c r="S303" s="627">
        <v>44713</v>
      </c>
      <c r="T303" s="627">
        <v>44504</v>
      </c>
      <c r="U303" s="623" t="s">
        <v>2857</v>
      </c>
      <c r="V303" s="624">
        <v>1288644</v>
      </c>
      <c r="W303" s="625">
        <v>2022</v>
      </c>
      <c r="X303" s="624">
        <v>1288644</v>
      </c>
      <c r="Y303" s="624">
        <v>374583</v>
      </c>
      <c r="AC303" s="623" t="s">
        <v>1924</v>
      </c>
      <c r="AH303" s="623" t="s">
        <v>2926</v>
      </c>
      <c r="AN303" s="626" t="s">
        <v>2078</v>
      </c>
      <c r="AO303" s="626" t="s">
        <v>2078</v>
      </c>
    </row>
    <row r="304" spans="1:41" hidden="1">
      <c r="A304">
        <v>0</v>
      </c>
      <c r="B304" s="626">
        <v>210619</v>
      </c>
      <c r="C304" s="626">
        <v>92180</v>
      </c>
      <c r="D304" s="626">
        <v>144284</v>
      </c>
      <c r="F304" s="626" t="e">
        <f>VLOOKUP($K304,PSO!$A:$A,1,0)</f>
        <v>#N/A</v>
      </c>
      <c r="G304" s="626" t="e">
        <f>VLOOKUP($K304,SWEPCO!$A:$A,1,0)</f>
        <v>#N/A</v>
      </c>
      <c r="H304" s="626" t="e">
        <f>VLOOKUP($K304,#REF!,1,0)</f>
        <v>#REF!</v>
      </c>
      <c r="I304" s="626" t="str">
        <f t="shared" si="4"/>
        <v>Yes</v>
      </c>
      <c r="J304" s="626">
        <v>0</v>
      </c>
      <c r="K304" s="626">
        <f>Table1[[#This Row],[CPP]]</f>
        <v>0</v>
      </c>
      <c r="L304" s="626">
        <v>0</v>
      </c>
      <c r="M304" s="626" t="s">
        <v>2143</v>
      </c>
      <c r="N304" s="626" t="s">
        <v>2855</v>
      </c>
      <c r="O304" s="626" t="s">
        <v>2927</v>
      </c>
      <c r="P304" s="626" t="s">
        <v>1421</v>
      </c>
      <c r="S304" s="627">
        <v>44713</v>
      </c>
      <c r="T304" s="627">
        <v>44504</v>
      </c>
      <c r="U304" s="623" t="s">
        <v>2857</v>
      </c>
      <c r="V304" s="624">
        <v>2692377</v>
      </c>
      <c r="W304" s="625">
        <v>2022</v>
      </c>
      <c r="X304" s="624">
        <v>2692377</v>
      </c>
      <c r="Y304" s="624">
        <v>374583</v>
      </c>
      <c r="AC304" s="623" t="s">
        <v>1924</v>
      </c>
      <c r="AH304" s="623" t="s">
        <v>2928</v>
      </c>
      <c r="AI304" s="626" t="s">
        <v>2158</v>
      </c>
      <c r="AN304" s="626" t="s">
        <v>2078</v>
      </c>
      <c r="AO304" s="626" t="s">
        <v>2078</v>
      </c>
    </row>
    <row r="305" spans="1:46" hidden="1">
      <c r="A305">
        <v>0</v>
      </c>
      <c r="B305" s="626">
        <v>210486</v>
      </c>
      <c r="C305" s="626">
        <v>51278</v>
      </c>
      <c r="D305" s="626">
        <v>72006</v>
      </c>
      <c r="F305" s="626" t="e">
        <f>VLOOKUP($K305,PSO!$A:$A,1,0)</f>
        <v>#N/A</v>
      </c>
      <c r="G305" s="626" t="e">
        <f>VLOOKUP($K305,SWEPCO!$A:$A,1,0)</f>
        <v>#N/A</v>
      </c>
      <c r="H305" s="626" t="e">
        <f>VLOOKUP($K305,#REF!,1,0)</f>
        <v>#REF!</v>
      </c>
      <c r="I305" s="626" t="str">
        <f t="shared" si="4"/>
        <v>Yes</v>
      </c>
      <c r="J305" s="626">
        <v>0</v>
      </c>
      <c r="K305" s="626">
        <f>Table1[[#This Row],[CPP]]</f>
        <v>0</v>
      </c>
      <c r="L305" s="626">
        <v>0</v>
      </c>
      <c r="M305" s="626" t="s">
        <v>2137</v>
      </c>
      <c r="N305" s="626" t="s">
        <v>2929</v>
      </c>
      <c r="O305" s="626" t="s">
        <v>2930</v>
      </c>
      <c r="P305" s="626" t="s">
        <v>2931</v>
      </c>
      <c r="Q305" s="627">
        <v>44957</v>
      </c>
      <c r="R305" s="627"/>
      <c r="S305" s="627">
        <v>45444</v>
      </c>
      <c r="T305" s="627">
        <v>43329</v>
      </c>
      <c r="U305" s="623" t="s">
        <v>2932</v>
      </c>
      <c r="V305" s="624">
        <v>90000</v>
      </c>
      <c r="W305" s="625">
        <v>2018</v>
      </c>
      <c r="X305" s="624">
        <v>99343.160099999994</v>
      </c>
      <c r="Y305" s="624">
        <v>90000</v>
      </c>
      <c r="AA305" s="624">
        <v>0</v>
      </c>
      <c r="AC305" s="623" t="s">
        <v>1827</v>
      </c>
      <c r="AD305" s="623">
        <v>652427</v>
      </c>
      <c r="AE305" s="623" t="s">
        <v>2933</v>
      </c>
      <c r="AF305" s="623">
        <v>655652</v>
      </c>
      <c r="AH305" s="623" t="s">
        <v>2934</v>
      </c>
      <c r="AI305" s="626">
        <v>115</v>
      </c>
      <c r="AN305" s="626" t="s">
        <v>2078</v>
      </c>
      <c r="AO305" s="626" t="s">
        <v>2078</v>
      </c>
    </row>
    <row r="306" spans="1:46" hidden="1">
      <c r="A306">
        <v>0</v>
      </c>
      <c r="B306" s="626">
        <v>210522</v>
      </c>
      <c r="C306" s="626">
        <v>81616</v>
      </c>
      <c r="D306" s="626">
        <v>122599</v>
      </c>
      <c r="F306" s="626" t="e">
        <f>VLOOKUP($K306,PSO!$A:$A,1,0)</f>
        <v>#N/A</v>
      </c>
      <c r="G306" s="626" t="e">
        <f>VLOOKUP($K306,SWEPCO!$A:$A,1,0)</f>
        <v>#N/A</v>
      </c>
      <c r="H306" s="626" t="e">
        <f>VLOOKUP($K306,#REF!,1,0)</f>
        <v>#REF!</v>
      </c>
      <c r="I306" s="626" t="str">
        <f t="shared" si="4"/>
        <v>Yes</v>
      </c>
      <c r="J306" s="626">
        <v>0</v>
      </c>
      <c r="K306" s="626">
        <f>Table1[[#This Row],[CPP]]</f>
        <v>0</v>
      </c>
      <c r="L306" s="626">
        <v>0</v>
      </c>
      <c r="M306" s="626" t="s">
        <v>2767</v>
      </c>
      <c r="N306" s="626" t="s">
        <v>2935</v>
      </c>
      <c r="O306" s="626" t="s">
        <v>2936</v>
      </c>
      <c r="P306" s="626" t="s">
        <v>2931</v>
      </c>
      <c r="Q306" s="627">
        <v>43617</v>
      </c>
      <c r="R306" s="627"/>
      <c r="S306" s="627">
        <v>44561</v>
      </c>
      <c r="T306" s="627">
        <v>43714</v>
      </c>
      <c r="U306" s="623" t="s">
        <v>2937</v>
      </c>
      <c r="V306" s="624">
        <v>552668</v>
      </c>
      <c r="W306" s="625">
        <v>2019</v>
      </c>
      <c r="X306" s="624">
        <v>552668</v>
      </c>
      <c r="Y306" s="624">
        <v>552668</v>
      </c>
      <c r="AA306" s="624">
        <v>555000</v>
      </c>
      <c r="AB306" s="626" t="s">
        <v>1942</v>
      </c>
      <c r="AC306" s="623" t="s">
        <v>1799</v>
      </c>
      <c r="AH306" s="623" t="s">
        <v>2938</v>
      </c>
      <c r="AI306" s="626">
        <v>115</v>
      </c>
      <c r="AO306" s="626" t="s">
        <v>1800</v>
      </c>
    </row>
    <row r="307" spans="1:46" hidden="1">
      <c r="A307">
        <v>0</v>
      </c>
      <c r="B307" s="626">
        <v>210563</v>
      </c>
      <c r="C307" s="626">
        <v>81656</v>
      </c>
      <c r="D307" s="626">
        <v>122664</v>
      </c>
      <c r="F307" s="626" t="e">
        <f>VLOOKUP($K307,PSO!$A:$A,1,0)</f>
        <v>#N/A</v>
      </c>
      <c r="G307" s="626" t="e">
        <f>VLOOKUP($K307,SWEPCO!$A:$A,1,0)</f>
        <v>#N/A</v>
      </c>
      <c r="H307" s="626" t="e">
        <f>VLOOKUP($K307,#REF!,1,0)</f>
        <v>#REF!</v>
      </c>
      <c r="I307" s="626" t="str">
        <f t="shared" si="4"/>
        <v>Yes</v>
      </c>
      <c r="J307" s="626">
        <v>0</v>
      </c>
      <c r="K307" s="626">
        <f>Table1[[#This Row],[CPP]]</f>
        <v>0</v>
      </c>
      <c r="L307" s="626">
        <v>0</v>
      </c>
      <c r="M307" s="626" t="s">
        <v>2143</v>
      </c>
      <c r="N307" s="626" t="s">
        <v>2939</v>
      </c>
      <c r="O307" s="626" t="s">
        <v>2940</v>
      </c>
      <c r="P307" s="626" t="s">
        <v>2931</v>
      </c>
      <c r="Q307" s="627">
        <v>44896</v>
      </c>
      <c r="R307" s="627"/>
      <c r="S307" s="627">
        <v>44896</v>
      </c>
      <c r="T307" s="627">
        <v>44026</v>
      </c>
      <c r="U307" s="623" t="s">
        <v>2941</v>
      </c>
      <c r="V307" s="624">
        <v>6000000</v>
      </c>
      <c r="W307" s="625">
        <v>2020</v>
      </c>
      <c r="X307" s="624">
        <v>6303750</v>
      </c>
      <c r="Y307" s="624">
        <v>6000000</v>
      </c>
      <c r="AA307" s="624">
        <v>0</v>
      </c>
      <c r="AC307" s="623" t="s">
        <v>1827</v>
      </c>
      <c r="AD307" s="623">
        <v>640313</v>
      </c>
      <c r="AE307" s="623" t="s">
        <v>2942</v>
      </c>
      <c r="AF307" s="623">
        <v>640215</v>
      </c>
      <c r="AG307" s="623" t="s">
        <v>2594</v>
      </c>
      <c r="AH307" s="623" t="s">
        <v>2943</v>
      </c>
      <c r="AK307" s="626">
        <v>13</v>
      </c>
      <c r="AN307" s="626" t="s">
        <v>2078</v>
      </c>
      <c r="AO307" s="626" t="s">
        <v>2078</v>
      </c>
    </row>
    <row r="308" spans="1:46" hidden="1">
      <c r="A308">
        <v>0</v>
      </c>
      <c r="B308" s="626">
        <v>210570</v>
      </c>
      <c r="C308" s="626">
        <v>81559</v>
      </c>
      <c r="D308" s="626">
        <v>112456</v>
      </c>
      <c r="F308" s="626" t="e">
        <f>VLOOKUP($K308,PSO!$A:$A,1,0)</f>
        <v>#N/A</v>
      </c>
      <c r="G308" s="626" t="e">
        <f>VLOOKUP($K308,SWEPCO!$A:$A,1,0)</f>
        <v>#N/A</v>
      </c>
      <c r="H308" s="626" t="e">
        <f>VLOOKUP($K308,#REF!,1,0)</f>
        <v>#REF!</v>
      </c>
      <c r="I308" s="626" t="str">
        <f t="shared" si="4"/>
        <v>Yes</v>
      </c>
      <c r="J308" s="626">
        <v>0</v>
      </c>
      <c r="K308" s="626">
        <f>Table1[[#This Row],[CPP]]</f>
        <v>0</v>
      </c>
      <c r="L308" s="626">
        <v>0</v>
      </c>
      <c r="M308" s="626" t="s">
        <v>2847</v>
      </c>
      <c r="N308" s="626" t="s">
        <v>2944</v>
      </c>
      <c r="O308" s="626" t="s">
        <v>2945</v>
      </c>
      <c r="P308" s="626" t="s">
        <v>1433</v>
      </c>
      <c r="Q308" s="627">
        <v>44927</v>
      </c>
      <c r="R308" s="627"/>
      <c r="S308" s="627">
        <v>45200</v>
      </c>
      <c r="T308" s="627">
        <v>44147</v>
      </c>
      <c r="U308" s="623" t="s">
        <v>2946</v>
      </c>
      <c r="V308" s="624">
        <v>69054450</v>
      </c>
      <c r="W308" s="625">
        <v>2022</v>
      </c>
      <c r="X308" s="624">
        <v>69054450</v>
      </c>
      <c r="Y308" s="624">
        <v>69054450</v>
      </c>
      <c r="AA308" s="624">
        <v>0</v>
      </c>
      <c r="AC308" s="623" t="s">
        <v>1827</v>
      </c>
      <c r="AD308" s="623">
        <v>532937</v>
      </c>
      <c r="AE308" s="623" t="s">
        <v>2947</v>
      </c>
      <c r="AF308" s="623">
        <v>547469</v>
      </c>
      <c r="AG308" s="623" t="s">
        <v>2948</v>
      </c>
      <c r="AH308" s="623" t="s">
        <v>2949</v>
      </c>
      <c r="AI308" s="626">
        <v>161</v>
      </c>
      <c r="AK308" s="626">
        <v>25.9</v>
      </c>
      <c r="AN308" s="626" t="s">
        <v>2078</v>
      </c>
      <c r="AO308" s="626" t="s">
        <v>2078</v>
      </c>
    </row>
    <row r="309" spans="1:46" s="623" customFormat="1" hidden="1">
      <c r="A309">
        <v>0</v>
      </c>
      <c r="B309" s="626">
        <v>200477</v>
      </c>
      <c r="C309" s="626">
        <v>51254</v>
      </c>
      <c r="D309" s="626">
        <v>71963</v>
      </c>
      <c r="E309" s="626"/>
      <c r="F309" s="626" t="e">
        <f>VLOOKUP($K309,PSO!$A:$A,1,0)</f>
        <v>#N/A</v>
      </c>
      <c r="G309" s="626" t="e">
        <f>VLOOKUP($K309,SWEPCO!$A:$A,1,0)</f>
        <v>#N/A</v>
      </c>
      <c r="H309" s="626" t="e">
        <f>VLOOKUP($K309,#REF!,1,0)</f>
        <v>#REF!</v>
      </c>
      <c r="I309" s="626" t="str">
        <f t="shared" si="4"/>
        <v>Yes</v>
      </c>
      <c r="J309" s="626">
        <v>0</v>
      </c>
      <c r="K309" s="626">
        <f>Table1[[#This Row],[CPP]]</f>
        <v>0</v>
      </c>
      <c r="L309" s="626">
        <v>0</v>
      </c>
      <c r="M309" s="626" t="s">
        <v>2143</v>
      </c>
      <c r="N309" s="623" t="s">
        <v>2467</v>
      </c>
      <c r="O309" s="623" t="s">
        <v>2468</v>
      </c>
      <c r="P309" s="626" t="s">
        <v>1421</v>
      </c>
      <c r="Q309" s="627">
        <v>45078</v>
      </c>
      <c r="R309" s="627"/>
      <c r="S309" s="627">
        <v>44166</v>
      </c>
      <c r="T309" s="627">
        <v>43152</v>
      </c>
      <c r="U309" s="623" t="s">
        <v>2469</v>
      </c>
      <c r="V309" s="636">
        <v>12692888</v>
      </c>
      <c r="W309" s="626">
        <v>2018</v>
      </c>
      <c r="X309" s="624">
        <v>14010573.385725999</v>
      </c>
      <c r="Y309" s="624">
        <v>20297796</v>
      </c>
      <c r="Z309" s="624"/>
      <c r="AA309" s="637"/>
      <c r="AB309" s="637"/>
      <c r="AC309" s="638" t="s">
        <v>1804</v>
      </c>
      <c r="AH309" s="623" t="s">
        <v>2470</v>
      </c>
      <c r="AI309" s="626">
        <v>345</v>
      </c>
      <c r="AJ309" s="626">
        <v>0.2</v>
      </c>
      <c r="AM309" s="626"/>
      <c r="AN309" s="626" t="s">
        <v>2078</v>
      </c>
      <c r="AO309" s="626" t="s">
        <v>2078</v>
      </c>
      <c r="AP309" s="626"/>
      <c r="AQ309" s="626"/>
      <c r="AT309" s="626"/>
    </row>
    <row r="310" spans="1:46" s="623" customFormat="1" hidden="1">
      <c r="A310">
        <v>0</v>
      </c>
      <c r="B310" s="626">
        <v>200477</v>
      </c>
      <c r="C310" s="626">
        <v>51254</v>
      </c>
      <c r="D310" s="626">
        <v>71964</v>
      </c>
      <c r="E310" s="626"/>
      <c r="F310" s="626" t="e">
        <f>VLOOKUP($K310,PSO!$A:$A,1,0)</f>
        <v>#N/A</v>
      </c>
      <c r="G310" s="626" t="e">
        <f>VLOOKUP($K310,SWEPCO!$A:$A,1,0)</f>
        <v>#N/A</v>
      </c>
      <c r="H310" s="626" t="e">
        <f>VLOOKUP($K310,#REF!,1,0)</f>
        <v>#REF!</v>
      </c>
      <c r="I310" s="626" t="str">
        <f t="shared" si="4"/>
        <v>Yes</v>
      </c>
      <c r="J310" s="626">
        <v>0</v>
      </c>
      <c r="K310" s="626">
        <f>Table1[[#This Row],[CPP]]</f>
        <v>0</v>
      </c>
      <c r="L310" s="626">
        <v>0</v>
      </c>
      <c r="M310" s="626" t="s">
        <v>2143</v>
      </c>
      <c r="N310" s="623" t="s">
        <v>2467</v>
      </c>
      <c r="O310" s="623" t="s">
        <v>2471</v>
      </c>
      <c r="P310" s="626" t="s">
        <v>1421</v>
      </c>
      <c r="Q310" s="627">
        <v>45078</v>
      </c>
      <c r="R310" s="627"/>
      <c r="S310" s="627">
        <v>44166</v>
      </c>
      <c r="T310" s="627">
        <v>43152</v>
      </c>
      <c r="U310" s="623" t="s">
        <v>2469</v>
      </c>
      <c r="V310" s="636">
        <v>5179657</v>
      </c>
      <c r="W310" s="626">
        <v>2018</v>
      </c>
      <c r="X310" s="624">
        <v>5717372.1623790003</v>
      </c>
      <c r="Y310" s="624">
        <v>5468352</v>
      </c>
      <c r="Z310" s="624"/>
      <c r="AA310" s="637"/>
      <c r="AB310" s="637"/>
      <c r="AC310" s="623" t="s">
        <v>1804</v>
      </c>
      <c r="AH310" s="623" t="s">
        <v>2472</v>
      </c>
      <c r="AI310" s="626" t="s">
        <v>2382</v>
      </c>
      <c r="AM310" s="626"/>
      <c r="AN310" s="626" t="s">
        <v>2078</v>
      </c>
      <c r="AO310" s="626" t="s">
        <v>2078</v>
      </c>
      <c r="AP310" s="626"/>
      <c r="AQ310" s="626"/>
      <c r="AT310" s="626"/>
    </row>
    <row r="311" spans="1:46" s="623" customFormat="1" hidden="1">
      <c r="A311">
        <v>0</v>
      </c>
      <c r="B311" s="626">
        <v>200477</v>
      </c>
      <c r="C311" s="626">
        <v>51254</v>
      </c>
      <c r="D311" s="626">
        <v>71965</v>
      </c>
      <c r="E311" s="626"/>
      <c r="F311" s="626" t="e">
        <f>VLOOKUP($K311,PSO!$A:$A,1,0)</f>
        <v>#N/A</v>
      </c>
      <c r="G311" s="626" t="e">
        <f>VLOOKUP($K311,SWEPCO!$A:$A,1,0)</f>
        <v>#N/A</v>
      </c>
      <c r="H311" s="626" t="e">
        <f>VLOOKUP($K311,#REF!,1,0)</f>
        <v>#REF!</v>
      </c>
      <c r="I311" s="626" t="str">
        <f t="shared" si="4"/>
        <v>Yes</v>
      </c>
      <c r="J311" s="626">
        <v>0</v>
      </c>
      <c r="K311" s="626">
        <f>Table1[[#This Row],[CPP]]</f>
        <v>0</v>
      </c>
      <c r="L311" s="626">
        <v>0</v>
      </c>
      <c r="M311" s="626" t="s">
        <v>2143</v>
      </c>
      <c r="N311" s="623" t="s">
        <v>2467</v>
      </c>
      <c r="O311" s="623" t="s">
        <v>2473</v>
      </c>
      <c r="P311" s="626" t="s">
        <v>1421</v>
      </c>
      <c r="Q311" s="627">
        <v>45078</v>
      </c>
      <c r="R311" s="627"/>
      <c r="S311" s="627">
        <v>44166</v>
      </c>
      <c r="T311" s="627">
        <v>43152</v>
      </c>
      <c r="U311" s="623" t="s">
        <v>2469</v>
      </c>
      <c r="V311" s="636">
        <v>5179657</v>
      </c>
      <c r="W311" s="626">
        <v>2018</v>
      </c>
      <c r="X311" s="624">
        <v>5717372.1623790003</v>
      </c>
      <c r="Y311" s="624">
        <v>5468352</v>
      </c>
      <c r="Z311" s="624"/>
      <c r="AA311" s="637"/>
      <c r="AB311" s="637"/>
      <c r="AC311" s="638" t="s">
        <v>1804</v>
      </c>
      <c r="AH311" s="623" t="s">
        <v>2474</v>
      </c>
      <c r="AI311" s="626" t="s">
        <v>2382</v>
      </c>
      <c r="AM311" s="626"/>
      <c r="AN311" s="626" t="s">
        <v>2078</v>
      </c>
      <c r="AO311" s="626" t="s">
        <v>2078</v>
      </c>
      <c r="AP311" s="626"/>
      <c r="AQ311" s="626"/>
      <c r="AT311" s="626"/>
    </row>
    <row r="312" spans="1:46" s="623" customFormat="1" hidden="1">
      <c r="A312">
        <v>0</v>
      </c>
      <c r="B312" s="626">
        <v>200477</v>
      </c>
      <c r="C312" s="626">
        <v>51254</v>
      </c>
      <c r="D312" s="626">
        <v>71966</v>
      </c>
      <c r="E312" s="626"/>
      <c r="F312" s="626" t="e">
        <f>VLOOKUP($K312,PSO!$A:$A,1,0)</f>
        <v>#N/A</v>
      </c>
      <c r="G312" s="626" t="e">
        <f>VLOOKUP($K312,SWEPCO!$A:$A,1,0)</f>
        <v>#N/A</v>
      </c>
      <c r="H312" s="626" t="e">
        <f>VLOOKUP($K312,#REF!,1,0)</f>
        <v>#REF!</v>
      </c>
      <c r="I312" s="626" t="str">
        <f t="shared" si="4"/>
        <v>Yes</v>
      </c>
      <c r="J312" s="626">
        <v>0</v>
      </c>
      <c r="K312" s="626">
        <f>Table1[[#This Row],[CPP]]</f>
        <v>0</v>
      </c>
      <c r="L312" s="626">
        <v>0</v>
      </c>
      <c r="M312" s="626" t="s">
        <v>2143</v>
      </c>
      <c r="N312" s="623" t="s">
        <v>2467</v>
      </c>
      <c r="O312" s="623" t="s">
        <v>2475</v>
      </c>
      <c r="P312" s="626" t="s">
        <v>1421</v>
      </c>
      <c r="Q312" s="627">
        <v>45078</v>
      </c>
      <c r="R312" s="627"/>
      <c r="S312" s="627">
        <v>44166</v>
      </c>
      <c r="T312" s="627">
        <v>43152</v>
      </c>
      <c r="U312" s="623" t="s">
        <v>2469</v>
      </c>
      <c r="V312" s="636">
        <v>11271233</v>
      </c>
      <c r="W312" s="626">
        <v>2018</v>
      </c>
      <c r="X312" s="624">
        <v>12441332.271593001</v>
      </c>
      <c r="Y312" s="624">
        <v>15279402</v>
      </c>
      <c r="Z312" s="624"/>
      <c r="AA312" s="637"/>
      <c r="AB312" s="637"/>
      <c r="AC312" s="623" t="s">
        <v>1804</v>
      </c>
      <c r="AH312" s="623" t="s">
        <v>2476</v>
      </c>
      <c r="AI312" s="626">
        <v>115</v>
      </c>
      <c r="AJ312" s="626">
        <v>2.6</v>
      </c>
      <c r="AM312" s="626"/>
      <c r="AN312" s="626" t="s">
        <v>2078</v>
      </c>
      <c r="AO312" s="626" t="s">
        <v>2078</v>
      </c>
      <c r="AP312" s="626"/>
      <c r="AQ312" s="626"/>
      <c r="AT312" s="626"/>
    </row>
    <row r="313" spans="1:46" s="623" customFormat="1" hidden="1">
      <c r="A313">
        <v>0</v>
      </c>
      <c r="B313" s="626">
        <v>200477</v>
      </c>
      <c r="C313" s="626">
        <v>51254</v>
      </c>
      <c r="D313" s="626">
        <v>71967</v>
      </c>
      <c r="E313" s="626"/>
      <c r="F313" s="626" t="e">
        <f>VLOOKUP($K313,PSO!$A:$A,1,0)</f>
        <v>#N/A</v>
      </c>
      <c r="G313" s="626" t="e">
        <f>VLOOKUP($K313,SWEPCO!$A:$A,1,0)</f>
        <v>#N/A</v>
      </c>
      <c r="H313" s="626" t="e">
        <f>VLOOKUP($K313,#REF!,1,0)</f>
        <v>#REF!</v>
      </c>
      <c r="I313" s="626" t="str">
        <f t="shared" si="4"/>
        <v>Yes</v>
      </c>
      <c r="J313" s="626">
        <v>0</v>
      </c>
      <c r="K313" s="626">
        <f>Table1[[#This Row],[CPP]]</f>
        <v>0</v>
      </c>
      <c r="L313" s="626">
        <v>0</v>
      </c>
      <c r="M313" s="626" t="s">
        <v>2143</v>
      </c>
      <c r="N313" s="623" t="s">
        <v>2467</v>
      </c>
      <c r="O313" s="623" t="s">
        <v>2477</v>
      </c>
      <c r="P313" s="626" t="s">
        <v>1421</v>
      </c>
      <c r="Q313" s="627">
        <v>45078</v>
      </c>
      <c r="R313" s="627"/>
      <c r="S313" s="627">
        <v>44166</v>
      </c>
      <c r="T313" s="627">
        <v>43152</v>
      </c>
      <c r="U313" s="623" t="s">
        <v>2469</v>
      </c>
      <c r="V313" s="636">
        <v>1273506</v>
      </c>
      <c r="W313" s="626">
        <v>2018</v>
      </c>
      <c r="X313" s="624">
        <v>1405712.3382919999</v>
      </c>
      <c r="Y313" s="624">
        <v>1605462</v>
      </c>
      <c r="Z313" s="624"/>
      <c r="AA313" s="637"/>
      <c r="AB313" s="637"/>
      <c r="AC313" s="638" t="s">
        <v>1804</v>
      </c>
      <c r="AH313" s="623" t="s">
        <v>2478</v>
      </c>
      <c r="AI313" s="626">
        <v>115</v>
      </c>
      <c r="AJ313" s="626">
        <v>1</v>
      </c>
      <c r="AM313" s="626"/>
      <c r="AN313" s="626" t="s">
        <v>2078</v>
      </c>
      <c r="AO313" s="626" t="s">
        <v>2078</v>
      </c>
      <c r="AP313" s="626"/>
      <c r="AQ313" s="626"/>
      <c r="AT313" s="626"/>
    </row>
    <row r="314" spans="1:46" s="623" customFormat="1" hidden="1">
      <c r="A314">
        <v>0</v>
      </c>
      <c r="B314" s="626">
        <v>200477</v>
      </c>
      <c r="C314" s="626">
        <v>51254</v>
      </c>
      <c r="D314" s="626">
        <v>71968</v>
      </c>
      <c r="E314" s="626"/>
      <c r="F314" s="626" t="e">
        <f>VLOOKUP($K314,PSO!$A:$A,1,0)</f>
        <v>#N/A</v>
      </c>
      <c r="G314" s="626" t="e">
        <f>VLOOKUP($K314,SWEPCO!$A:$A,1,0)</f>
        <v>#N/A</v>
      </c>
      <c r="H314" s="626" t="e">
        <f>VLOOKUP($K314,#REF!,1,0)</f>
        <v>#REF!</v>
      </c>
      <c r="I314" s="626" t="str">
        <f t="shared" si="4"/>
        <v>Yes</v>
      </c>
      <c r="J314" s="626">
        <v>0</v>
      </c>
      <c r="K314" s="626">
        <f>Table1[[#This Row],[CPP]]</f>
        <v>0</v>
      </c>
      <c r="L314" s="626">
        <v>0</v>
      </c>
      <c r="M314" s="626" t="s">
        <v>2143</v>
      </c>
      <c r="N314" s="623" t="s">
        <v>2467</v>
      </c>
      <c r="O314" s="623" t="s">
        <v>2479</v>
      </c>
      <c r="P314" s="626" t="s">
        <v>1421</v>
      </c>
      <c r="Q314" s="627">
        <v>45078</v>
      </c>
      <c r="R314" s="627"/>
      <c r="S314" s="627">
        <v>44166</v>
      </c>
      <c r="T314" s="627">
        <v>43152</v>
      </c>
      <c r="U314" s="623" t="s">
        <v>2469</v>
      </c>
      <c r="V314" s="636">
        <v>3703266</v>
      </c>
      <c r="W314" s="626">
        <v>2018</v>
      </c>
      <c r="X314" s="624">
        <v>4087712.7458990002</v>
      </c>
      <c r="Y314" s="624">
        <v>5656017</v>
      </c>
      <c r="Z314" s="624"/>
      <c r="AA314" s="637"/>
      <c r="AB314" s="637"/>
      <c r="AC314" s="623" t="s">
        <v>1804</v>
      </c>
      <c r="AH314" s="623" t="s">
        <v>2480</v>
      </c>
      <c r="AI314" s="626">
        <v>115</v>
      </c>
      <c r="AM314" s="626"/>
      <c r="AN314" s="626" t="s">
        <v>2078</v>
      </c>
      <c r="AO314" s="626" t="s">
        <v>2078</v>
      </c>
      <c r="AP314" s="626"/>
      <c r="AQ314" s="626"/>
      <c r="AT314" s="626"/>
    </row>
    <row r="315" spans="1:46" hidden="1">
      <c r="A315">
        <v>0</v>
      </c>
      <c r="B315" s="626">
        <v>210569</v>
      </c>
      <c r="C315" s="626">
        <v>81559</v>
      </c>
      <c r="D315" s="626">
        <v>112457</v>
      </c>
      <c r="F315" s="626" t="e">
        <f>VLOOKUP($K315,PSO!$A:$A,1,0)</f>
        <v>#N/A</v>
      </c>
      <c r="G315" s="626" t="e">
        <f>VLOOKUP($K315,SWEPCO!$A:$A,1,0)</f>
        <v>#N/A</v>
      </c>
      <c r="H315" s="626" t="e">
        <f>VLOOKUP($K315,#REF!,1,0)</f>
        <v>#REF!</v>
      </c>
      <c r="I315" s="626" t="str">
        <f t="shared" si="4"/>
        <v>Yes</v>
      </c>
      <c r="J315" s="626">
        <v>0</v>
      </c>
      <c r="K315" s="626">
        <f>Table1[[#This Row],[CPP]]</f>
        <v>0</v>
      </c>
      <c r="L315" s="626">
        <v>0</v>
      </c>
      <c r="M315" s="626" t="s">
        <v>2107</v>
      </c>
      <c r="N315" s="626" t="s">
        <v>2944</v>
      </c>
      <c r="O315" s="626" t="s">
        <v>2950</v>
      </c>
      <c r="P315" s="626" t="s">
        <v>1433</v>
      </c>
      <c r="Q315" s="627">
        <v>44926</v>
      </c>
      <c r="R315" s="627"/>
      <c r="S315" s="627">
        <v>45200</v>
      </c>
      <c r="T315" s="627">
        <v>44147</v>
      </c>
      <c r="U315" s="623" t="s">
        <v>2946</v>
      </c>
      <c r="V315" s="624">
        <v>4008402</v>
      </c>
      <c r="W315" s="625">
        <v>2020</v>
      </c>
      <c r="X315" s="624">
        <v>4211327.3512500003</v>
      </c>
      <c r="Y315" s="624">
        <v>7617027</v>
      </c>
      <c r="AA315" s="624">
        <v>0</v>
      </c>
      <c r="AC315" s="623" t="s">
        <v>1827</v>
      </c>
      <c r="AD315" s="623">
        <v>532937</v>
      </c>
      <c r="AE315" s="623" t="s">
        <v>2947</v>
      </c>
      <c r="AF315" s="623">
        <v>547469</v>
      </c>
      <c r="AG315" s="623" t="s">
        <v>2948</v>
      </c>
      <c r="AH315" s="623" t="s">
        <v>2951</v>
      </c>
      <c r="AI315" s="626">
        <v>161</v>
      </c>
      <c r="AJ315" s="626">
        <v>2.7</v>
      </c>
      <c r="AN315" s="626" t="s">
        <v>2078</v>
      </c>
      <c r="AO315" s="626" t="s">
        <v>2078</v>
      </c>
    </row>
    <row r="316" spans="1:46">
      <c r="A316" t="s">
        <v>2984</v>
      </c>
      <c r="B316" s="626">
        <v>210576</v>
      </c>
      <c r="C316" s="626">
        <v>91875</v>
      </c>
      <c r="D316" s="626">
        <v>143156</v>
      </c>
      <c r="F316" s="626" t="e">
        <f>VLOOKUP($K316,PSO!$A:$A,1,0)</f>
        <v>#N/A</v>
      </c>
      <c r="G316" s="626" t="e">
        <f>VLOOKUP($K316,SWEPCO!$A:$A,1,0)</f>
        <v>#N/A</v>
      </c>
      <c r="H316" s="626" t="e">
        <f>VLOOKUP($K316,#REF!,1,0)</f>
        <v>#REF!</v>
      </c>
      <c r="I316" s="626" t="str">
        <f t="shared" si="4"/>
        <v>Yes</v>
      </c>
      <c r="J316" s="640" t="s">
        <v>1997</v>
      </c>
      <c r="K316" s="626" t="str">
        <f>Table1[[#This Row],[CPP]]</f>
        <v>TP2020234</v>
      </c>
      <c r="L316" s="626" t="s">
        <v>1921</v>
      </c>
      <c r="M316" s="626" t="s">
        <v>1425</v>
      </c>
      <c r="N316" s="623" t="s">
        <v>1922</v>
      </c>
      <c r="O316" s="623" t="s">
        <v>1923</v>
      </c>
      <c r="P316" s="623" t="s">
        <v>1428</v>
      </c>
      <c r="Q316" s="627">
        <v>44862</v>
      </c>
      <c r="R316" s="633">
        <v>44862</v>
      </c>
      <c r="S316" s="627">
        <v>44896</v>
      </c>
      <c r="T316" s="627">
        <v>44152</v>
      </c>
      <c r="U316" s="623" t="s">
        <v>1912</v>
      </c>
      <c r="V316" s="624">
        <v>1184404</v>
      </c>
      <c r="W316" s="625">
        <v>2021</v>
      </c>
      <c r="X316" s="624">
        <v>1214014.1000000001</v>
      </c>
      <c r="Y316" s="624">
        <v>1184404</v>
      </c>
      <c r="Z316" s="629">
        <v>1910669</v>
      </c>
      <c r="AA316" s="624">
        <v>0</v>
      </c>
      <c r="AC316" s="623" t="s">
        <v>1827</v>
      </c>
      <c r="AH316" s="623" t="s">
        <v>1925</v>
      </c>
      <c r="AI316" s="630">
        <v>138</v>
      </c>
      <c r="AN316" s="626" t="s">
        <v>1800</v>
      </c>
      <c r="AQ316" s="630" t="s">
        <v>1994</v>
      </c>
    </row>
    <row r="317" spans="1:46" hidden="1">
      <c r="A317">
        <v>0</v>
      </c>
      <c r="B317" s="626">
        <v>210590</v>
      </c>
      <c r="C317" s="626">
        <v>91891</v>
      </c>
      <c r="D317" s="626">
        <v>143183</v>
      </c>
      <c r="F317" s="626" t="e">
        <f>VLOOKUP($K317,PSO!$A:$A,1,0)</f>
        <v>#N/A</v>
      </c>
      <c r="G317" s="626" t="e">
        <f>VLOOKUP($K317,SWEPCO!$A:$A,1,0)</f>
        <v>#N/A</v>
      </c>
      <c r="H317" s="626" t="e">
        <f>VLOOKUP($K317,#REF!,1,0)</f>
        <v>#REF!</v>
      </c>
      <c r="I317" s="626" t="str">
        <f t="shared" si="4"/>
        <v>Yes</v>
      </c>
      <c r="J317" s="626">
        <v>0</v>
      </c>
      <c r="K317" s="626">
        <f>Table1[[#This Row],[CPP]]</f>
        <v>0</v>
      </c>
      <c r="L317" s="626">
        <v>0</v>
      </c>
      <c r="M317" s="626" t="s">
        <v>2952</v>
      </c>
      <c r="N317" s="626" t="s">
        <v>2953</v>
      </c>
      <c r="O317" s="626" t="s">
        <v>2954</v>
      </c>
      <c r="P317" s="626" t="s">
        <v>1433</v>
      </c>
      <c r="Q317" s="627">
        <v>44635</v>
      </c>
      <c r="R317" s="627"/>
      <c r="S317" s="627">
        <v>44561</v>
      </c>
      <c r="T317" s="627">
        <v>44159</v>
      </c>
      <c r="U317" s="623" t="s">
        <v>2955</v>
      </c>
      <c r="V317" s="624">
        <v>600168</v>
      </c>
      <c r="W317" s="625">
        <v>2021</v>
      </c>
      <c r="X317" s="624">
        <v>615172.19999999995</v>
      </c>
      <c r="Y317" s="624">
        <v>600168</v>
      </c>
      <c r="AA317" s="624">
        <v>0</v>
      </c>
      <c r="AC317" s="623" t="s">
        <v>1820</v>
      </c>
      <c r="AD317" s="623">
        <v>541218</v>
      </c>
      <c r="AE317" s="623" t="s">
        <v>2956</v>
      </c>
      <c r="AF317" s="623">
        <v>541233</v>
      </c>
      <c r="AG317" s="623" t="s">
        <v>2957</v>
      </c>
      <c r="AH317" s="623" t="s">
        <v>2958</v>
      </c>
      <c r="AI317" s="626">
        <v>161</v>
      </c>
      <c r="AM317" s="626" t="s">
        <v>1800</v>
      </c>
      <c r="AN317" s="626" t="s">
        <v>1800</v>
      </c>
    </row>
    <row r="318" spans="1:46" hidden="1">
      <c r="A318">
        <v>0</v>
      </c>
      <c r="B318" s="626">
        <v>210590</v>
      </c>
      <c r="C318" s="626">
        <v>91892</v>
      </c>
      <c r="D318" s="626">
        <v>143184</v>
      </c>
      <c r="F318" s="626" t="e">
        <f>VLOOKUP($K318,PSO!$A:$A,1,0)</f>
        <v>#N/A</v>
      </c>
      <c r="G318" s="626" t="e">
        <f>VLOOKUP($K318,SWEPCO!$A:$A,1,0)</f>
        <v>#N/A</v>
      </c>
      <c r="H318" s="626" t="e">
        <f>VLOOKUP($K318,#REF!,1,0)</f>
        <v>#REF!</v>
      </c>
      <c r="I318" s="626" t="str">
        <f t="shared" si="4"/>
        <v>Yes</v>
      </c>
      <c r="J318" s="626">
        <v>0</v>
      </c>
      <c r="K318" s="626">
        <f>Table1[[#This Row],[CPP]]</f>
        <v>0</v>
      </c>
      <c r="L318" s="626">
        <v>0</v>
      </c>
      <c r="M318" s="626" t="s">
        <v>2952</v>
      </c>
      <c r="N318" s="626" t="s">
        <v>2959</v>
      </c>
      <c r="O318" s="626" t="s">
        <v>2960</v>
      </c>
      <c r="P318" s="626" t="s">
        <v>1433</v>
      </c>
      <c r="Q318" s="627">
        <v>44309</v>
      </c>
      <c r="R318" s="627"/>
      <c r="S318" s="627">
        <v>44348</v>
      </c>
      <c r="T318" s="627">
        <v>44159</v>
      </c>
      <c r="U318" s="623" t="s">
        <v>2955</v>
      </c>
      <c r="V318" s="624">
        <v>337005</v>
      </c>
      <c r="W318" s="625">
        <v>2021</v>
      </c>
      <c r="X318" s="624">
        <v>337005</v>
      </c>
      <c r="Y318" s="624">
        <v>483586</v>
      </c>
      <c r="AA318" s="624">
        <v>483586</v>
      </c>
      <c r="AB318" s="626" t="s">
        <v>1942</v>
      </c>
      <c r="AC318" s="623" t="s">
        <v>1799</v>
      </c>
      <c r="AD318" s="623">
        <v>541225</v>
      </c>
      <c r="AE318" s="623" t="s">
        <v>2961</v>
      </c>
      <c r="AF318" s="623">
        <v>541243</v>
      </c>
      <c r="AG318" s="623" t="s">
        <v>2962</v>
      </c>
      <c r="AH318" s="623" t="s">
        <v>2963</v>
      </c>
      <c r="AI318" s="626">
        <v>161</v>
      </c>
      <c r="AM318" s="626" t="s">
        <v>1800</v>
      </c>
      <c r="AN318" s="626" t="s">
        <v>1800</v>
      </c>
      <c r="AO318" s="626" t="s">
        <v>1800</v>
      </c>
    </row>
    <row r="319" spans="1:46">
      <c r="A319" t="s">
        <v>687</v>
      </c>
      <c r="B319" s="626">
        <v>210627</v>
      </c>
      <c r="C319" s="626">
        <v>81717</v>
      </c>
      <c r="D319" s="626">
        <v>143182</v>
      </c>
      <c r="F319" s="626" t="e">
        <f>VLOOKUP($K319,PSO!$A:$A,1,0)</f>
        <v>#N/A</v>
      </c>
      <c r="G319" s="626" t="e">
        <f>VLOOKUP($K319,SWEPCO!$A:$A,1,0)</f>
        <v>#N/A</v>
      </c>
      <c r="H319" s="626" t="e">
        <f>VLOOKUP($K319,#REF!,1,0)</f>
        <v>#REF!</v>
      </c>
      <c r="I319" s="626" t="str">
        <f t="shared" si="4"/>
        <v>Yes</v>
      </c>
      <c r="J319" s="640" t="s">
        <v>1937</v>
      </c>
      <c r="K319" s="626" t="str">
        <f>Table1[[#This Row],[CPP]]</f>
        <v>TP2020266</v>
      </c>
      <c r="L319" s="626" t="s">
        <v>1991</v>
      </c>
      <c r="M319" s="626" t="s">
        <v>1425</v>
      </c>
      <c r="N319" s="623" t="s">
        <v>1917</v>
      </c>
      <c r="O319" s="623" t="s">
        <v>2964</v>
      </c>
      <c r="P319" s="623" t="s">
        <v>1560</v>
      </c>
      <c r="Q319" s="627">
        <v>45046</v>
      </c>
      <c r="R319" s="628">
        <v>45436</v>
      </c>
      <c r="S319" s="627">
        <v>44562</v>
      </c>
      <c r="T319" s="627">
        <v>44505</v>
      </c>
      <c r="U319" s="623" t="s">
        <v>1912</v>
      </c>
      <c r="V319" s="624">
        <v>1259660</v>
      </c>
      <c r="W319" s="625">
        <v>2021</v>
      </c>
      <c r="X319" s="624">
        <v>1291151.5</v>
      </c>
      <c r="Y319" s="624">
        <v>5264319</v>
      </c>
      <c r="Z319" s="629">
        <v>5839252</v>
      </c>
      <c r="AA319" s="624">
        <v>0</v>
      </c>
      <c r="AC319" s="623" t="s">
        <v>1804</v>
      </c>
      <c r="AH319" s="623" t="s">
        <v>2965</v>
      </c>
      <c r="AI319" s="626">
        <v>345</v>
      </c>
      <c r="AJ319" s="626">
        <v>0.84</v>
      </c>
      <c r="AN319" s="626" t="s">
        <v>2078</v>
      </c>
      <c r="AO319" s="626" t="s">
        <v>2078</v>
      </c>
      <c r="AQ319" s="630" t="s">
        <v>2831</v>
      </c>
      <c r="AR319" s="635" t="s">
        <v>2966</v>
      </c>
    </row>
    <row r="320" spans="1:46">
      <c r="A320" t="s">
        <v>687</v>
      </c>
      <c r="B320" s="626">
        <v>210633</v>
      </c>
      <c r="C320" s="626">
        <v>92114</v>
      </c>
      <c r="D320" s="626">
        <v>143591</v>
      </c>
      <c r="F320" s="626" t="e">
        <f>VLOOKUP($K320,PSO!$A:$A,1,0)</f>
        <v>#N/A</v>
      </c>
      <c r="G320" s="626" t="e">
        <f>VLOOKUP($K320,SWEPCO!$A:$A,1,0)</f>
        <v>#N/A</v>
      </c>
      <c r="H320" s="626" t="e">
        <f>VLOOKUP($K320,#REF!,1,0)</f>
        <v>#REF!</v>
      </c>
      <c r="I320" s="626" t="str">
        <f t="shared" si="4"/>
        <v>Yes</v>
      </c>
      <c r="J320" s="640" t="s">
        <v>1937</v>
      </c>
      <c r="K320" s="626" t="str">
        <f>Table1[[#This Row],[CPP]]</f>
        <v>TP2021281</v>
      </c>
      <c r="L320" s="626" t="s">
        <v>2995</v>
      </c>
      <c r="M320" s="626" t="s">
        <v>1425</v>
      </c>
      <c r="N320" s="623" t="s">
        <v>2967</v>
      </c>
      <c r="O320" s="623" t="s">
        <v>2968</v>
      </c>
      <c r="P320" s="623" t="s">
        <v>1421</v>
      </c>
      <c r="Q320" s="627">
        <v>45413</v>
      </c>
      <c r="R320" s="633">
        <v>45413</v>
      </c>
      <c r="S320" s="627">
        <v>45078</v>
      </c>
      <c r="T320" s="627">
        <v>44629</v>
      </c>
      <c r="U320" s="623" t="s">
        <v>2135</v>
      </c>
      <c r="V320" s="624">
        <v>9020000</v>
      </c>
      <c r="W320" s="625">
        <v>2022</v>
      </c>
      <c r="X320" s="624">
        <v>9020000</v>
      </c>
      <c r="Y320" s="624">
        <v>9020000</v>
      </c>
      <c r="Z320" s="629">
        <v>9040257</v>
      </c>
      <c r="AC320" s="623" t="s">
        <v>1804</v>
      </c>
      <c r="AH320" s="623" t="s">
        <v>2969</v>
      </c>
      <c r="AI320" s="626">
        <v>69</v>
      </c>
      <c r="AK320" s="397">
        <v>3.5</v>
      </c>
      <c r="AN320" s="626" t="s">
        <v>2078</v>
      </c>
      <c r="AO320" s="626" t="s">
        <v>2078</v>
      </c>
    </row>
  </sheetData>
  <mergeCells count="27">
    <mergeCell ref="B4:M4"/>
    <mergeCell ref="N4:T4"/>
    <mergeCell ref="B1:T1"/>
    <mergeCell ref="B2:M2"/>
    <mergeCell ref="N2:T2"/>
    <mergeCell ref="B3:M3"/>
    <mergeCell ref="N3:T3"/>
    <mergeCell ref="B5:M5"/>
    <mergeCell ref="N5:T5"/>
    <mergeCell ref="B6:M6"/>
    <mergeCell ref="N6:T6"/>
    <mergeCell ref="B7:M7"/>
    <mergeCell ref="N7:T7"/>
    <mergeCell ref="B8:M8"/>
    <mergeCell ref="N8:T8"/>
    <mergeCell ref="B9:M9"/>
    <mergeCell ref="N9:T9"/>
    <mergeCell ref="B10:M10"/>
    <mergeCell ref="N10:T10"/>
    <mergeCell ref="B14:M14"/>
    <mergeCell ref="N14:T14"/>
    <mergeCell ref="B11:M11"/>
    <mergeCell ref="N11:T11"/>
    <mergeCell ref="B12:M12"/>
    <mergeCell ref="N12:T12"/>
    <mergeCell ref="B13:M13"/>
    <mergeCell ref="N13:T13"/>
  </mergeCells>
  <phoneticPr fontId="122" type="noConversion"/>
  <conditionalFormatting sqref="AM1:AR14 AM16:AR21 AM23:AQ23 AM24:AR53 AM55:AR75 AM54:AP54 AR54 AM83:AR110 AR76:AR79 AM76:AP82 AR82 AM112:AR190 AM111:AP111 AR111 AM192:AR205 AM191:AP191 AM208:AR213 AM206:AQ207 AM215:AR225 AM214:AP214 AR214 AM227:AR264 AM226:AP226 AR226 AM266:AR315 AM265:AP265 AM320:AR1048576 AM319:AP319 AM317:AR318 AM316:AP316 AR316">
    <cfRule type="containsText" dxfId="51" priority="2" operator="containsText" text="approved">
      <formula>NOT(ISERROR(SEARCH("approved",AM1)))</formula>
    </cfRule>
  </conditionalFormatting>
  <conditionalFormatting sqref="V15">
    <cfRule type="containsText" dxfId="50" priority="1" operator="containsText" text="D">
      <formula>NOT(ISERROR(SEARCH("D",V15)))</formula>
    </cfRule>
  </conditionalFormatting>
  <pageMargins left="0.7" right="0.7" top="0.75" bottom="0.75" header="0.3" footer="0.3"/>
  <pageSetup scale="22" fitToHeight="0"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R26"/>
  <sheetViews>
    <sheetView zoomScale="70" zoomScaleNormal="70" workbookViewId="0">
      <pane ySplit="1" topLeftCell="A2" activePane="bottomLeft" state="frozen"/>
      <selection pane="bottomLeft" activeCell="D2" sqref="D2"/>
    </sheetView>
  </sheetViews>
  <sheetFormatPr defaultColWidth="9.140625" defaultRowHeight="15"/>
  <cols>
    <col min="1" max="2" width="9.140625" style="326"/>
    <col min="3" max="3" width="16.5703125" style="326" customWidth="1"/>
    <col min="4" max="7" width="11.5703125" style="326" customWidth="1"/>
    <col min="8" max="8" width="15.5703125" style="601" customWidth="1"/>
    <col min="9" max="9" width="12.5703125" style="326" bestFit="1" customWidth="1"/>
    <col min="10" max="10" width="21.42578125" style="326" customWidth="1"/>
    <col min="11" max="13" width="9.140625" style="326"/>
    <col min="14" max="14" width="33.5703125" style="326" customWidth="1"/>
    <col min="15" max="15" width="31" style="326" customWidth="1"/>
    <col min="16" max="16" width="20.5703125" style="326" customWidth="1"/>
    <col min="17" max="17" width="9" style="326" customWidth="1"/>
    <col min="18" max="18" width="14.5703125" style="326" customWidth="1"/>
    <col min="19" max="19" width="16.5703125" style="326" customWidth="1"/>
    <col min="20" max="20" width="13.140625" style="326" customWidth="1"/>
    <col min="21" max="21" width="20.42578125" style="326" customWidth="1"/>
    <col min="22" max="22" width="14.85546875" style="326" bestFit="1" customWidth="1"/>
    <col min="23" max="23" width="16" style="326" customWidth="1"/>
    <col min="24" max="26" width="14.85546875" style="326" bestFit="1" customWidth="1"/>
    <col min="27" max="27" width="16.5703125" style="326" customWidth="1"/>
    <col min="28" max="28" width="10" style="326" customWidth="1"/>
    <col min="29" max="29" width="9.5703125" style="326" bestFit="1" customWidth="1"/>
    <col min="30" max="30" width="13.85546875" style="326" customWidth="1"/>
    <col min="31" max="31" width="9.5703125" style="326" customWidth="1"/>
    <col min="32" max="32" width="13.5703125" style="326" customWidth="1"/>
    <col min="33" max="33" width="159.5703125" style="326" customWidth="1"/>
    <col min="34" max="34" width="8.5703125" style="326" customWidth="1"/>
    <col min="35" max="35" width="7.140625" style="326" customWidth="1"/>
    <col min="36" max="40" width="9.140625" style="326"/>
    <col min="41" max="41" width="8.5703125" style="326" customWidth="1"/>
    <col min="42" max="42" width="37" style="326" customWidth="1"/>
    <col min="43" max="43" width="15.5703125" style="326" customWidth="1"/>
    <col min="44" max="44" width="138" style="326" customWidth="1"/>
    <col min="45" max="16384" width="9.140625" style="326"/>
  </cols>
  <sheetData>
    <row r="1" spans="1:44" ht="115.5">
      <c r="A1" s="587" t="s">
        <v>1677</v>
      </c>
      <c r="B1" s="322" t="s">
        <v>3</v>
      </c>
      <c r="C1" s="322" t="s">
        <v>1395</v>
      </c>
      <c r="D1" s="343" t="s">
        <v>1714</v>
      </c>
      <c r="E1" s="343" t="s">
        <v>1715</v>
      </c>
      <c r="F1" s="343" t="s">
        <v>1716</v>
      </c>
      <c r="G1" s="343" t="s">
        <v>1718</v>
      </c>
      <c r="H1" s="343" t="s">
        <v>1721</v>
      </c>
      <c r="I1" s="343" t="s">
        <v>1929</v>
      </c>
      <c r="J1" s="584" t="s">
        <v>482</v>
      </c>
      <c r="K1" s="322" t="s">
        <v>1397</v>
      </c>
      <c r="L1" s="322" t="s">
        <v>2</v>
      </c>
      <c r="M1" s="322" t="s">
        <v>1676</v>
      </c>
      <c r="N1" s="322" t="s">
        <v>1398</v>
      </c>
      <c r="O1" s="322" t="s">
        <v>1399</v>
      </c>
      <c r="P1" s="323" t="s">
        <v>1400</v>
      </c>
      <c r="Q1" s="323" t="s">
        <v>1887</v>
      </c>
      <c r="R1" s="323" t="s">
        <v>1401</v>
      </c>
      <c r="S1" s="323" t="s">
        <v>1402</v>
      </c>
      <c r="T1" s="323" t="s">
        <v>1403</v>
      </c>
      <c r="U1" s="322" t="s">
        <v>1404</v>
      </c>
      <c r="V1" s="325" t="s">
        <v>1405</v>
      </c>
      <c r="W1" s="324" t="s">
        <v>1406</v>
      </c>
      <c r="X1" s="325" t="s">
        <v>1407</v>
      </c>
      <c r="Y1" s="325" t="s">
        <v>1408</v>
      </c>
      <c r="Z1" s="325" t="s">
        <v>1409</v>
      </c>
      <c r="AA1" s="322" t="s">
        <v>1410</v>
      </c>
      <c r="AB1" s="322" t="s">
        <v>1411</v>
      </c>
      <c r="AC1" s="322" t="s">
        <v>1412</v>
      </c>
      <c r="AD1" s="322" t="s">
        <v>1413</v>
      </c>
      <c r="AE1" s="322" t="s">
        <v>1414</v>
      </c>
      <c r="AF1" s="322" t="s">
        <v>1415</v>
      </c>
      <c r="AG1" s="322" t="s">
        <v>1416</v>
      </c>
      <c r="AH1" s="324" t="s">
        <v>1417</v>
      </c>
      <c r="AI1" s="322" t="s">
        <v>1418</v>
      </c>
      <c r="AJ1" s="322" t="s">
        <v>1938</v>
      </c>
      <c r="AK1" s="322" t="s">
        <v>1420</v>
      </c>
      <c r="AL1" s="588" t="s">
        <v>1792</v>
      </c>
      <c r="AM1" s="588" t="s">
        <v>1939</v>
      </c>
      <c r="AN1" s="588" t="s">
        <v>1794</v>
      </c>
      <c r="AO1" s="588" t="s">
        <v>1795</v>
      </c>
      <c r="AP1" s="584" t="s">
        <v>1796</v>
      </c>
      <c r="AQ1" s="589" t="s">
        <v>1940</v>
      </c>
      <c r="AR1" s="589" t="s">
        <v>1941</v>
      </c>
    </row>
    <row r="2" spans="1:44" ht="45">
      <c r="A2" s="586" t="e">
        <f>VLOOKUP(B2,Data!E:E,1,0)</f>
        <v>#N/A</v>
      </c>
      <c r="B2" s="586">
        <v>51558</v>
      </c>
      <c r="C2" s="586" t="s">
        <v>1423</v>
      </c>
      <c r="D2" s="586" t="e">
        <f>VLOOKUP($I2,PSO!$A$3:$A$76,1,0)</f>
        <v>#N/A</v>
      </c>
      <c r="E2" s="586" t="e">
        <f>VLOOKUP($I2,SWEPCO!$A$3:$A$212,1,0)</f>
        <v>#N/A</v>
      </c>
      <c r="F2" s="586" t="e">
        <f>VLOOKUP($I2,#REF!,1,0)</f>
        <v>#REF!</v>
      </c>
      <c r="G2" s="597" t="str">
        <f>IF(AND(ISNA(D2),ISNA(E2),ISNA(F2)),"No","Yes")</f>
        <v>Yes</v>
      </c>
      <c r="H2" s="600" t="s">
        <v>1997</v>
      </c>
      <c r="I2" s="597" t="s">
        <v>1424</v>
      </c>
      <c r="J2" s="585" t="s">
        <v>818</v>
      </c>
      <c r="K2" s="586">
        <v>200386</v>
      </c>
      <c r="L2" s="586">
        <v>31057</v>
      </c>
      <c r="M2" s="586" t="s">
        <v>1425</v>
      </c>
      <c r="N2" s="590" t="s">
        <v>1747</v>
      </c>
      <c r="O2" s="590" t="s">
        <v>1427</v>
      </c>
      <c r="P2" s="591" t="s">
        <v>1428</v>
      </c>
      <c r="Q2" s="586" t="s">
        <v>1889</v>
      </c>
      <c r="R2" s="592">
        <v>43817</v>
      </c>
      <c r="S2" s="592">
        <v>42887</v>
      </c>
      <c r="T2" s="592">
        <v>42507</v>
      </c>
      <c r="U2" s="591" t="s">
        <v>1422</v>
      </c>
      <c r="V2" s="593">
        <v>13512896.75</v>
      </c>
      <c r="W2" s="586">
        <v>2016</v>
      </c>
      <c r="X2" s="593">
        <v>14551911.759103</v>
      </c>
      <c r="Y2" s="593">
        <v>11805970.48</v>
      </c>
      <c r="Z2" s="593">
        <v>8544022</v>
      </c>
      <c r="AA2" s="591" t="s">
        <v>1942</v>
      </c>
      <c r="AB2" s="590" t="s">
        <v>1943</v>
      </c>
      <c r="AC2" s="594">
        <v>510912</v>
      </c>
      <c r="AD2" s="590" t="s">
        <v>1429</v>
      </c>
      <c r="AE2" s="586">
        <v>510899</v>
      </c>
      <c r="AF2" s="590" t="s">
        <v>1430</v>
      </c>
      <c r="AG2" s="590" t="s">
        <v>1431</v>
      </c>
      <c r="AH2" s="586">
        <v>69</v>
      </c>
      <c r="AI2" s="586"/>
      <c r="AJ2" s="586"/>
      <c r="AK2" s="586"/>
      <c r="AL2" s="586" t="s">
        <v>1800</v>
      </c>
      <c r="AM2" s="586" t="s">
        <v>1800</v>
      </c>
      <c r="AN2" s="586" t="s">
        <v>1800</v>
      </c>
      <c r="AO2" s="586" t="s">
        <v>1800</v>
      </c>
      <c r="AP2" s="585" t="s">
        <v>1944</v>
      </c>
      <c r="AQ2" s="595"/>
      <c r="AR2" s="596" t="s">
        <v>1945</v>
      </c>
    </row>
    <row r="3" spans="1:44" ht="75">
      <c r="A3" s="586" t="e">
        <f>VLOOKUP(B3,Data!E:E,1,0)</f>
        <v>#N/A</v>
      </c>
      <c r="B3" s="586">
        <v>51559</v>
      </c>
      <c r="C3" s="586" t="s">
        <v>1423</v>
      </c>
      <c r="D3" s="586" t="e">
        <f>VLOOKUP($I3,PSO!$A$3:$A$76,1,0)</f>
        <v>#N/A</v>
      </c>
      <c r="E3" s="586" t="e">
        <f>VLOOKUP($I3,SWEPCO!$A$3:$A$212,1,0)</f>
        <v>#N/A</v>
      </c>
      <c r="F3" s="586" t="e">
        <f>VLOOKUP($I3,#REF!,1,0)</f>
        <v>#REF!</v>
      </c>
      <c r="G3" s="597" t="str">
        <f t="shared" ref="G3:G26" si="0">IF(AND(ISNA(D3),ISNA(E3),ISNA(F3)),"No","Yes")</f>
        <v>Yes</v>
      </c>
      <c r="H3" s="600" t="s">
        <v>1997</v>
      </c>
      <c r="I3" s="586" t="str">
        <f t="shared" ref="I3:I26" si="1">J3</f>
        <v>TA2011012</v>
      </c>
      <c r="J3" s="585" t="s">
        <v>1424</v>
      </c>
      <c r="K3" s="586">
        <v>200386</v>
      </c>
      <c r="L3" s="586">
        <v>31057</v>
      </c>
      <c r="M3" s="586" t="s">
        <v>1425</v>
      </c>
      <c r="N3" s="590" t="s">
        <v>1747</v>
      </c>
      <c r="O3" s="590" t="s">
        <v>1435</v>
      </c>
      <c r="P3" s="591" t="s">
        <v>1428</v>
      </c>
      <c r="Q3" s="586" t="s">
        <v>1889</v>
      </c>
      <c r="R3" s="592">
        <v>44885</v>
      </c>
      <c r="S3" s="592">
        <v>42887</v>
      </c>
      <c r="T3" s="592">
        <v>42507</v>
      </c>
      <c r="U3" s="591" t="s">
        <v>1422</v>
      </c>
      <c r="V3" s="593">
        <v>15146463.699999999</v>
      </c>
      <c r="W3" s="586">
        <v>2016</v>
      </c>
      <c r="X3" s="593">
        <v>17136833.382647</v>
      </c>
      <c r="Y3" s="593">
        <v>15595092.289999999</v>
      </c>
      <c r="Z3" s="598">
        <v>0</v>
      </c>
      <c r="AA3" s="591"/>
      <c r="AB3" s="590" t="s">
        <v>1804</v>
      </c>
      <c r="AC3" s="594">
        <v>510912</v>
      </c>
      <c r="AD3" s="590" t="s">
        <v>1429</v>
      </c>
      <c r="AE3" s="586">
        <v>510885</v>
      </c>
      <c r="AF3" s="590" t="s">
        <v>1436</v>
      </c>
      <c r="AG3" s="590" t="s">
        <v>1437</v>
      </c>
      <c r="AH3" s="586">
        <v>69</v>
      </c>
      <c r="AI3" s="586"/>
      <c r="AJ3" s="586"/>
      <c r="AK3" s="586"/>
      <c r="AL3" s="586"/>
      <c r="AM3" s="586" t="s">
        <v>1800</v>
      </c>
      <c r="AN3" s="586"/>
      <c r="AO3" s="586"/>
      <c r="AP3" s="585" t="s">
        <v>1946</v>
      </c>
      <c r="AQ3" s="595"/>
      <c r="AR3" s="596" t="s">
        <v>1947</v>
      </c>
    </row>
    <row r="4" spans="1:44" ht="75">
      <c r="A4" s="586" t="e">
        <f>VLOOKUP(B4,Data!E:E,1,0)</f>
        <v>#N/A</v>
      </c>
      <c r="B4" s="586">
        <v>51560</v>
      </c>
      <c r="C4" s="586" t="s">
        <v>1423</v>
      </c>
      <c r="D4" s="586" t="e">
        <f>VLOOKUP($I4,PSO!$A$3:$A$76,1,0)</f>
        <v>#N/A</v>
      </c>
      <c r="E4" s="586" t="e">
        <f>VLOOKUP($I4,SWEPCO!$A$3:$A$212,1,0)</f>
        <v>#N/A</v>
      </c>
      <c r="F4" s="586" t="e">
        <f>VLOOKUP($I4,#REF!,1,0)</f>
        <v>#REF!</v>
      </c>
      <c r="G4" s="597" t="str">
        <f t="shared" si="0"/>
        <v>Yes</v>
      </c>
      <c r="H4" s="600" t="s">
        <v>1997</v>
      </c>
      <c r="I4" s="586" t="str">
        <f t="shared" si="1"/>
        <v>TA2011012</v>
      </c>
      <c r="J4" s="585" t="s">
        <v>1424</v>
      </c>
      <c r="K4" s="586">
        <v>200386</v>
      </c>
      <c r="L4" s="586">
        <v>31057</v>
      </c>
      <c r="M4" s="586" t="s">
        <v>1425</v>
      </c>
      <c r="N4" s="590" t="s">
        <v>1747</v>
      </c>
      <c r="O4" s="590" t="s">
        <v>1439</v>
      </c>
      <c r="P4" s="591" t="s">
        <v>1428</v>
      </c>
      <c r="Q4" s="586" t="s">
        <v>1889</v>
      </c>
      <c r="R4" s="592">
        <v>44885</v>
      </c>
      <c r="S4" s="592">
        <v>42887</v>
      </c>
      <c r="T4" s="592">
        <v>42507</v>
      </c>
      <c r="U4" s="591" t="s">
        <v>1422</v>
      </c>
      <c r="V4" s="593">
        <v>21668581.75</v>
      </c>
      <c r="W4" s="586">
        <v>2016</v>
      </c>
      <c r="X4" s="593">
        <v>24516011.291005999</v>
      </c>
      <c r="Y4" s="593">
        <v>21981547.800000001</v>
      </c>
      <c r="Z4" s="593">
        <v>0</v>
      </c>
      <c r="AA4" s="591"/>
      <c r="AB4" s="590" t="s">
        <v>1804</v>
      </c>
      <c r="AC4" s="594">
        <v>510882</v>
      </c>
      <c r="AD4" s="590" t="s">
        <v>1440</v>
      </c>
      <c r="AE4" s="586">
        <v>510885</v>
      </c>
      <c r="AF4" s="590" t="s">
        <v>1436</v>
      </c>
      <c r="AG4" s="590" t="s">
        <v>1441</v>
      </c>
      <c r="AH4" s="586">
        <v>69</v>
      </c>
      <c r="AI4" s="586"/>
      <c r="AJ4" s="586"/>
      <c r="AK4" s="586"/>
      <c r="AL4" s="586"/>
      <c r="AM4" s="586" t="s">
        <v>1800</v>
      </c>
      <c r="AN4" s="586"/>
      <c r="AO4" s="586"/>
      <c r="AP4" s="585" t="s">
        <v>1948</v>
      </c>
      <c r="AQ4" s="595"/>
      <c r="AR4" s="596" t="s">
        <v>1949</v>
      </c>
    </row>
    <row r="5" spans="1:44" ht="135">
      <c r="A5" s="586" t="e">
        <f>VLOOKUP(B5,Data!E:E,1,0)</f>
        <v>#N/A</v>
      </c>
      <c r="B5" s="586">
        <v>82137</v>
      </c>
      <c r="C5" s="586" t="s">
        <v>1724</v>
      </c>
      <c r="D5" s="586" t="e">
        <f>VLOOKUP($I5,PSO!$A$3:$A$76,1,0)</f>
        <v>#N/A</v>
      </c>
      <c r="E5" s="586" t="e">
        <f>VLOOKUP($I5,SWEPCO!$A$3:$A$212,1,0)</f>
        <v>#N/A</v>
      </c>
      <c r="F5" s="586" t="e">
        <f>VLOOKUP($I5,#REF!,1,0)</f>
        <v>#REF!</v>
      </c>
      <c r="G5" s="597" t="str">
        <f t="shared" si="0"/>
        <v>Yes</v>
      </c>
      <c r="H5" s="600" t="s">
        <v>1998</v>
      </c>
      <c r="I5" s="586" t="str">
        <f t="shared" si="1"/>
        <v>TP2017247</v>
      </c>
      <c r="J5" s="585" t="s">
        <v>1703</v>
      </c>
      <c r="K5" s="586"/>
      <c r="L5" s="586">
        <v>51337</v>
      </c>
      <c r="M5" s="586" t="s">
        <v>1425</v>
      </c>
      <c r="N5" s="590" t="s">
        <v>1704</v>
      </c>
      <c r="O5" s="590" t="s">
        <v>1705</v>
      </c>
      <c r="P5" s="591" t="s">
        <v>1592</v>
      </c>
      <c r="Q5" s="586" t="s">
        <v>1895</v>
      </c>
      <c r="R5" s="592">
        <v>44104</v>
      </c>
      <c r="S5" s="586"/>
      <c r="T5" s="586"/>
      <c r="U5" s="591" t="s">
        <v>1826</v>
      </c>
      <c r="V5" s="593"/>
      <c r="W5" s="586"/>
      <c r="X5" s="593"/>
      <c r="Y5" s="593">
        <v>700000</v>
      </c>
      <c r="Z5" s="593">
        <v>405916</v>
      </c>
      <c r="AA5" s="591" t="s">
        <v>1942</v>
      </c>
      <c r="AB5" s="590" t="s">
        <v>1943</v>
      </c>
      <c r="AC5" s="594"/>
      <c r="AD5" s="590"/>
      <c r="AE5" s="586"/>
      <c r="AF5" s="590"/>
      <c r="AG5" s="590" t="s">
        <v>1706</v>
      </c>
      <c r="AH5" s="586"/>
      <c r="AI5" s="586"/>
      <c r="AJ5" s="586"/>
      <c r="AK5" s="586"/>
      <c r="AL5" s="586"/>
      <c r="AM5" s="586"/>
      <c r="AN5" s="586" t="s">
        <v>1800</v>
      </c>
      <c r="AO5" s="586" t="s">
        <v>1800</v>
      </c>
      <c r="AP5" s="585" t="s">
        <v>1950</v>
      </c>
      <c r="AQ5" s="595" t="s">
        <v>1825</v>
      </c>
      <c r="AR5" s="596"/>
    </row>
    <row r="6" spans="1:44" ht="105">
      <c r="A6" s="586" t="e">
        <f>VLOOKUP(B6,Data!E:E,1,0)</f>
        <v>#N/A</v>
      </c>
      <c r="B6" s="586">
        <v>82138</v>
      </c>
      <c r="C6" s="586" t="s">
        <v>1724</v>
      </c>
      <c r="D6" s="586" t="e">
        <f>VLOOKUP($I6,PSO!$A$3:$A$76,1,0)</f>
        <v>#N/A</v>
      </c>
      <c r="E6" s="586" t="e">
        <f>VLOOKUP($I6,SWEPCO!$A$3:$A$212,1,0)</f>
        <v>#N/A</v>
      </c>
      <c r="F6" s="586" t="e">
        <f>VLOOKUP($I6,#REF!,1,0)</f>
        <v>#REF!</v>
      </c>
      <c r="G6" s="597" t="str">
        <f t="shared" si="0"/>
        <v>Yes</v>
      </c>
      <c r="H6" s="600" t="s">
        <v>1998</v>
      </c>
      <c r="I6" s="586" t="str">
        <f t="shared" si="1"/>
        <v>TP2017247</v>
      </c>
      <c r="J6" s="585" t="s">
        <v>1703</v>
      </c>
      <c r="K6" s="586"/>
      <c r="L6" s="586">
        <v>51337</v>
      </c>
      <c r="M6" s="586" t="s">
        <v>1425</v>
      </c>
      <c r="N6" s="590" t="s">
        <v>1704</v>
      </c>
      <c r="O6" s="590" t="s">
        <v>1707</v>
      </c>
      <c r="P6" s="591" t="s">
        <v>1592</v>
      </c>
      <c r="Q6" s="586" t="s">
        <v>1895</v>
      </c>
      <c r="R6" s="592">
        <v>44104</v>
      </c>
      <c r="S6" s="586"/>
      <c r="T6" s="586"/>
      <c r="U6" s="591" t="s">
        <v>1826</v>
      </c>
      <c r="V6" s="593"/>
      <c r="W6" s="586"/>
      <c r="X6" s="593"/>
      <c r="Y6" s="593">
        <v>8700000</v>
      </c>
      <c r="Z6" s="593">
        <v>6103003</v>
      </c>
      <c r="AA6" s="591" t="s">
        <v>1942</v>
      </c>
      <c r="AB6" s="590" t="s">
        <v>1943</v>
      </c>
      <c r="AC6" s="594"/>
      <c r="AD6" s="590"/>
      <c r="AE6" s="586"/>
      <c r="AF6" s="590"/>
      <c r="AG6" s="590" t="s">
        <v>1708</v>
      </c>
      <c r="AH6" s="586"/>
      <c r="AI6" s="586"/>
      <c r="AJ6" s="586"/>
      <c r="AK6" s="586"/>
      <c r="AL6" s="586"/>
      <c r="AM6" s="586"/>
      <c r="AN6" s="586" t="s">
        <v>1800</v>
      </c>
      <c r="AO6" s="586" t="s">
        <v>1800</v>
      </c>
      <c r="AP6" s="585" t="s">
        <v>1950</v>
      </c>
      <c r="AQ6" s="595" t="s">
        <v>1825</v>
      </c>
      <c r="AR6" s="596"/>
    </row>
    <row r="7" spans="1:44" ht="60">
      <c r="A7" s="586" t="e">
        <f>VLOOKUP(B7,Data!E:E,1,0)</f>
        <v>#N/A</v>
      </c>
      <c r="B7" s="586">
        <v>112307</v>
      </c>
      <c r="C7" s="586" t="s">
        <v>1771</v>
      </c>
      <c r="D7" s="586" t="e">
        <f>VLOOKUP($I7,PSO!$A$3:$A$76,1,0)</f>
        <v>#N/A</v>
      </c>
      <c r="E7" s="586" t="e">
        <f>VLOOKUP($I7,SWEPCO!$A$3:$A$212,1,0)</f>
        <v>#N/A</v>
      </c>
      <c r="F7" s="586" t="e">
        <f>VLOOKUP($I7,#REF!,1,0)</f>
        <v>#REF!</v>
      </c>
      <c r="G7" s="597" t="str">
        <f>IF(AND(ISNA(D7),ISNA(E7),ISNA(F7)),"No","Yes")</f>
        <v>Yes</v>
      </c>
      <c r="H7" s="591"/>
      <c r="I7" s="586">
        <f t="shared" si="1"/>
        <v>0</v>
      </c>
      <c r="J7" s="585"/>
      <c r="K7" s="586">
        <v>210611</v>
      </c>
      <c r="L7" s="586">
        <v>81474</v>
      </c>
      <c r="M7" s="586" t="s">
        <v>1425</v>
      </c>
      <c r="N7" s="590" t="s">
        <v>1951</v>
      </c>
      <c r="O7" s="590" t="s">
        <v>1952</v>
      </c>
      <c r="P7" s="591" t="s">
        <v>1592</v>
      </c>
      <c r="Q7" s="586" t="s">
        <v>1895</v>
      </c>
      <c r="R7" s="592">
        <v>45061</v>
      </c>
      <c r="S7" s="592">
        <v>45061</v>
      </c>
      <c r="T7" s="592">
        <v>44333</v>
      </c>
      <c r="U7" s="591" t="s">
        <v>1953</v>
      </c>
      <c r="V7" s="593"/>
      <c r="W7" s="586"/>
      <c r="X7" s="593"/>
      <c r="Y7" s="593">
        <v>9453182</v>
      </c>
      <c r="Z7" s="593">
        <v>0</v>
      </c>
      <c r="AA7" s="591"/>
      <c r="AB7" s="590" t="s">
        <v>1924</v>
      </c>
      <c r="AC7" s="594"/>
      <c r="AD7" s="590"/>
      <c r="AE7" s="586"/>
      <c r="AF7" s="590"/>
      <c r="AG7" s="590" t="s">
        <v>1954</v>
      </c>
      <c r="AH7" s="586"/>
      <c r="AI7" s="586"/>
      <c r="AJ7" s="586"/>
      <c r="AK7" s="586"/>
      <c r="AL7" s="586"/>
      <c r="AM7" s="586"/>
      <c r="AN7" s="586"/>
      <c r="AO7" s="586"/>
      <c r="AP7" s="585" t="s">
        <v>1955</v>
      </c>
      <c r="AQ7" s="595"/>
      <c r="AR7" s="596"/>
    </row>
    <row r="8" spans="1:44" ht="45">
      <c r="A8" s="586" t="e">
        <f>VLOOKUP(B8,Data!E:E,1,0)</f>
        <v>#N/A</v>
      </c>
      <c r="B8" s="586">
        <v>112331</v>
      </c>
      <c r="C8" s="586"/>
      <c r="D8" s="586" t="e">
        <f>VLOOKUP($I8,PSO!$A$3:$A$76,1,0)</f>
        <v>#N/A</v>
      </c>
      <c r="E8" s="586" t="e">
        <f>VLOOKUP($I8,SWEPCO!$A$3:$A$212,1,0)</f>
        <v>#N/A</v>
      </c>
      <c r="F8" s="586" t="e">
        <f>VLOOKUP($I8,#REF!,1,0)</f>
        <v>#REF!</v>
      </c>
      <c r="G8" s="597" t="str">
        <f t="shared" si="0"/>
        <v>Yes</v>
      </c>
      <c r="H8" s="591"/>
      <c r="I8" s="586">
        <f t="shared" si="1"/>
        <v>0</v>
      </c>
      <c r="J8" s="585"/>
      <c r="K8" s="586"/>
      <c r="L8" s="586">
        <v>81483</v>
      </c>
      <c r="M8" s="586" t="s">
        <v>1425</v>
      </c>
      <c r="N8" s="590" t="s">
        <v>1956</v>
      </c>
      <c r="O8" s="590" t="s">
        <v>1957</v>
      </c>
      <c r="P8" s="591" t="s">
        <v>1592</v>
      </c>
      <c r="Q8" s="586" t="s">
        <v>1895</v>
      </c>
      <c r="R8" s="599"/>
      <c r="S8" s="586"/>
      <c r="T8" s="586"/>
      <c r="U8" s="591" t="s">
        <v>1826</v>
      </c>
      <c r="V8" s="593"/>
      <c r="W8" s="586"/>
      <c r="X8" s="593"/>
      <c r="Y8" s="593">
        <v>1175646</v>
      </c>
      <c r="Z8" s="593">
        <v>0</v>
      </c>
      <c r="AA8" s="591"/>
      <c r="AB8" s="590" t="s">
        <v>1958</v>
      </c>
      <c r="AC8" s="594"/>
      <c r="AD8" s="590"/>
      <c r="AE8" s="586"/>
      <c r="AF8" s="590"/>
      <c r="AG8" s="590" t="s">
        <v>1959</v>
      </c>
      <c r="AH8" s="586"/>
      <c r="AI8" s="586">
        <v>0.04</v>
      </c>
      <c r="AJ8" s="586"/>
      <c r="AK8" s="586"/>
      <c r="AL8" s="586"/>
      <c r="AM8" s="586"/>
      <c r="AN8" s="586"/>
      <c r="AO8" s="586"/>
      <c r="AP8" s="585" t="s">
        <v>1960</v>
      </c>
      <c r="AQ8" s="595"/>
      <c r="AR8" s="596"/>
    </row>
    <row r="9" spans="1:44" ht="60">
      <c r="A9" s="586" t="e">
        <f>VLOOKUP(B9,Data!E:E,1,0)</f>
        <v>#N/A</v>
      </c>
      <c r="B9" s="586">
        <v>112332</v>
      </c>
      <c r="C9" s="586"/>
      <c r="D9" s="586" t="e">
        <f>VLOOKUP($I9,PSO!$A$3:$A$76,1,0)</f>
        <v>#N/A</v>
      </c>
      <c r="E9" s="586" t="e">
        <f>VLOOKUP($I9,SWEPCO!$A$3:$A$212,1,0)</f>
        <v>#N/A</v>
      </c>
      <c r="F9" s="586" t="e">
        <f>VLOOKUP($I9,#REF!,1,0)</f>
        <v>#REF!</v>
      </c>
      <c r="G9" s="597" t="str">
        <f t="shared" si="0"/>
        <v>Yes</v>
      </c>
      <c r="H9" s="591"/>
      <c r="I9" s="586">
        <f t="shared" si="1"/>
        <v>0</v>
      </c>
      <c r="J9" s="585"/>
      <c r="K9" s="586"/>
      <c r="L9" s="586">
        <v>81483</v>
      </c>
      <c r="M9" s="586" t="s">
        <v>1425</v>
      </c>
      <c r="N9" s="590" t="s">
        <v>1956</v>
      </c>
      <c r="O9" s="590" t="s">
        <v>1961</v>
      </c>
      <c r="P9" s="591" t="s">
        <v>1592</v>
      </c>
      <c r="Q9" s="586" t="s">
        <v>1895</v>
      </c>
      <c r="R9" s="599"/>
      <c r="S9" s="586"/>
      <c r="T9" s="586"/>
      <c r="U9" s="591" t="s">
        <v>1826</v>
      </c>
      <c r="V9" s="593"/>
      <c r="W9" s="586"/>
      <c r="X9" s="593"/>
      <c r="Y9" s="593">
        <v>9959548.7300000004</v>
      </c>
      <c r="Z9" s="593">
        <v>0</v>
      </c>
      <c r="AA9" s="591"/>
      <c r="AB9" s="590" t="s">
        <v>1958</v>
      </c>
      <c r="AC9" s="594"/>
      <c r="AD9" s="590"/>
      <c r="AE9" s="586"/>
      <c r="AF9" s="590"/>
      <c r="AG9" s="590" t="s">
        <v>1962</v>
      </c>
      <c r="AH9" s="586"/>
      <c r="AI9" s="586">
        <v>1.32</v>
      </c>
      <c r="AJ9" s="586"/>
      <c r="AK9" s="586"/>
      <c r="AL9" s="586"/>
      <c r="AM9" s="586"/>
      <c r="AN9" s="586"/>
      <c r="AO9" s="586"/>
      <c r="AP9" s="585" t="s">
        <v>1960</v>
      </c>
      <c r="AQ9" s="595"/>
      <c r="AR9" s="596"/>
    </row>
    <row r="10" spans="1:44" ht="45">
      <c r="A10" s="586" t="e">
        <f>VLOOKUP(B10,Data!E:E,1,0)</f>
        <v>#N/A</v>
      </c>
      <c r="B10" s="586">
        <v>112333</v>
      </c>
      <c r="C10" s="586"/>
      <c r="D10" s="586" t="e">
        <f>VLOOKUP($I10,PSO!$A$3:$A$76,1,0)</f>
        <v>#N/A</v>
      </c>
      <c r="E10" s="586" t="e">
        <f>VLOOKUP($I10,SWEPCO!$A$3:$A$212,1,0)</f>
        <v>#N/A</v>
      </c>
      <c r="F10" s="586" t="e">
        <f>VLOOKUP($I10,#REF!,1,0)</f>
        <v>#REF!</v>
      </c>
      <c r="G10" s="597" t="str">
        <f t="shared" si="0"/>
        <v>Yes</v>
      </c>
      <c r="H10" s="591"/>
      <c r="I10" s="586">
        <f t="shared" si="1"/>
        <v>0</v>
      </c>
      <c r="J10" s="585"/>
      <c r="K10" s="586"/>
      <c r="L10" s="586">
        <v>81489</v>
      </c>
      <c r="M10" s="586" t="s">
        <v>1425</v>
      </c>
      <c r="N10" s="590" t="s">
        <v>1963</v>
      </c>
      <c r="O10" s="590" t="s">
        <v>1964</v>
      </c>
      <c r="P10" s="591" t="s">
        <v>1592</v>
      </c>
      <c r="Q10" s="586" t="s">
        <v>1895</v>
      </c>
      <c r="R10" s="599"/>
      <c r="S10" s="586"/>
      <c r="T10" s="586"/>
      <c r="U10" s="591" t="s">
        <v>1826</v>
      </c>
      <c r="V10" s="593"/>
      <c r="W10" s="586"/>
      <c r="X10" s="593"/>
      <c r="Y10" s="593">
        <v>1388819</v>
      </c>
      <c r="Z10" s="593">
        <v>0</v>
      </c>
      <c r="AA10" s="591"/>
      <c r="AB10" s="590" t="s">
        <v>1827</v>
      </c>
      <c r="AC10" s="594"/>
      <c r="AD10" s="590"/>
      <c r="AE10" s="586"/>
      <c r="AF10" s="590"/>
      <c r="AG10" s="590" t="s">
        <v>1965</v>
      </c>
      <c r="AH10" s="586"/>
      <c r="AI10" s="586">
        <v>0.18</v>
      </c>
      <c r="AJ10" s="586"/>
      <c r="AK10" s="586"/>
      <c r="AL10" s="586"/>
      <c r="AM10" s="586"/>
      <c r="AN10" s="586"/>
      <c r="AO10" s="586"/>
      <c r="AP10" s="585" t="s">
        <v>1960</v>
      </c>
      <c r="AQ10" s="595"/>
      <c r="AR10" s="596"/>
    </row>
    <row r="11" spans="1:44" ht="45">
      <c r="A11" s="586" t="e">
        <f>VLOOKUP(B11,Data!E:E,1,0)</f>
        <v>#N/A</v>
      </c>
      <c r="B11" s="586">
        <v>112334</v>
      </c>
      <c r="C11" s="586"/>
      <c r="D11" s="586" t="e">
        <f>VLOOKUP($I11,PSO!$A$3:$A$76,1,0)</f>
        <v>#N/A</v>
      </c>
      <c r="E11" s="586" t="e">
        <f>VLOOKUP($I11,SWEPCO!$A$3:$A$212,1,0)</f>
        <v>#N/A</v>
      </c>
      <c r="F11" s="586" t="e">
        <f>VLOOKUP($I11,#REF!,1,0)</f>
        <v>#REF!</v>
      </c>
      <c r="G11" s="597" t="str">
        <f t="shared" si="0"/>
        <v>Yes</v>
      </c>
      <c r="H11" s="591"/>
      <c r="I11" s="586">
        <f t="shared" si="1"/>
        <v>0</v>
      </c>
      <c r="J11" s="585"/>
      <c r="K11" s="586"/>
      <c r="L11" s="586">
        <v>81489</v>
      </c>
      <c r="M11" s="586" t="s">
        <v>1425</v>
      </c>
      <c r="N11" s="590" t="s">
        <v>1963</v>
      </c>
      <c r="O11" s="590" t="s">
        <v>1966</v>
      </c>
      <c r="P11" s="591" t="s">
        <v>1592</v>
      </c>
      <c r="Q11" s="586" t="s">
        <v>1895</v>
      </c>
      <c r="R11" s="599"/>
      <c r="S11" s="586"/>
      <c r="T11" s="586"/>
      <c r="U11" s="591" t="s">
        <v>1826</v>
      </c>
      <c r="V11" s="593"/>
      <c r="W11" s="586"/>
      <c r="X11" s="593"/>
      <c r="Y11" s="593">
        <v>17798882</v>
      </c>
      <c r="Z11" s="593">
        <v>0</v>
      </c>
      <c r="AA11" s="591"/>
      <c r="AB11" s="590" t="s">
        <v>1827</v>
      </c>
      <c r="AC11" s="594"/>
      <c r="AD11" s="590"/>
      <c r="AE11" s="586"/>
      <c r="AF11" s="590"/>
      <c r="AG11" s="590" t="s">
        <v>1967</v>
      </c>
      <c r="AH11" s="586"/>
      <c r="AI11" s="586">
        <v>0.32</v>
      </c>
      <c r="AJ11" s="586"/>
      <c r="AK11" s="586"/>
      <c r="AL11" s="586"/>
      <c r="AM11" s="586"/>
      <c r="AN11" s="586"/>
      <c r="AO11" s="586"/>
      <c r="AP11" s="585" t="s">
        <v>1960</v>
      </c>
      <c r="AQ11" s="595"/>
      <c r="AR11" s="596"/>
    </row>
    <row r="12" spans="1:44" ht="45">
      <c r="A12" s="586" t="e">
        <f>VLOOKUP(B12,Data!E:E,1,0)</f>
        <v>#N/A</v>
      </c>
      <c r="B12" s="586">
        <v>112337</v>
      </c>
      <c r="C12" s="586"/>
      <c r="D12" s="586" t="e">
        <f>VLOOKUP($I12,PSO!$A$3:$A$76,1,0)</f>
        <v>#N/A</v>
      </c>
      <c r="E12" s="586" t="e">
        <f>VLOOKUP($I12,SWEPCO!$A$3:$A$212,1,0)</f>
        <v>#N/A</v>
      </c>
      <c r="F12" s="586" t="e">
        <f>VLOOKUP($I12,#REF!,1,0)</f>
        <v>#REF!</v>
      </c>
      <c r="G12" s="597" t="str">
        <f t="shared" si="0"/>
        <v>Yes</v>
      </c>
      <c r="H12" s="591"/>
      <c r="I12" s="586">
        <f t="shared" si="1"/>
        <v>0</v>
      </c>
      <c r="J12" s="585"/>
      <c r="K12" s="586"/>
      <c r="L12" s="586">
        <v>81491</v>
      </c>
      <c r="M12" s="586" t="s">
        <v>1425</v>
      </c>
      <c r="N12" s="590" t="s">
        <v>1968</v>
      </c>
      <c r="O12" s="590" t="s">
        <v>1969</v>
      </c>
      <c r="P12" s="591" t="s">
        <v>1592</v>
      </c>
      <c r="Q12" s="586" t="s">
        <v>1895</v>
      </c>
      <c r="R12" s="599"/>
      <c r="S12" s="586"/>
      <c r="T12" s="586"/>
      <c r="U12" s="591" t="s">
        <v>1826</v>
      </c>
      <c r="V12" s="593"/>
      <c r="W12" s="586"/>
      <c r="X12" s="593"/>
      <c r="Y12" s="593">
        <v>918474</v>
      </c>
      <c r="Z12" s="593">
        <v>0</v>
      </c>
      <c r="AA12" s="591"/>
      <c r="AB12" s="590" t="s">
        <v>1827</v>
      </c>
      <c r="AC12" s="594"/>
      <c r="AD12" s="590"/>
      <c r="AE12" s="586"/>
      <c r="AF12" s="590"/>
      <c r="AG12" s="590" t="s">
        <v>1970</v>
      </c>
      <c r="AH12" s="586"/>
      <c r="AI12" s="586">
        <v>0.04</v>
      </c>
      <c r="AJ12" s="586"/>
      <c r="AK12" s="586"/>
      <c r="AL12" s="586"/>
      <c r="AM12" s="586"/>
      <c r="AN12" s="586"/>
      <c r="AO12" s="586"/>
      <c r="AP12" s="585" t="s">
        <v>1960</v>
      </c>
      <c r="AQ12" s="595"/>
      <c r="AR12" s="596"/>
    </row>
    <row r="13" spans="1:44" ht="45">
      <c r="A13" s="586" t="e">
        <f>VLOOKUP(B13,Data!E:E,1,0)</f>
        <v>#N/A</v>
      </c>
      <c r="B13" s="586">
        <v>112338</v>
      </c>
      <c r="C13" s="586"/>
      <c r="D13" s="586" t="e">
        <f>VLOOKUP($I13,PSO!$A$3:$A$76,1,0)</f>
        <v>#N/A</v>
      </c>
      <c r="E13" s="586" t="e">
        <f>VLOOKUP($I13,SWEPCO!$A$3:$A$212,1,0)</f>
        <v>#N/A</v>
      </c>
      <c r="F13" s="586" t="e">
        <f>VLOOKUP($I13,#REF!,1,0)</f>
        <v>#REF!</v>
      </c>
      <c r="G13" s="597" t="str">
        <f t="shared" si="0"/>
        <v>Yes</v>
      </c>
      <c r="H13" s="591"/>
      <c r="I13" s="586">
        <f t="shared" si="1"/>
        <v>0</v>
      </c>
      <c r="J13" s="585"/>
      <c r="K13" s="586"/>
      <c r="L13" s="586">
        <v>81491</v>
      </c>
      <c r="M13" s="586" t="s">
        <v>1425</v>
      </c>
      <c r="N13" s="590" t="s">
        <v>1968</v>
      </c>
      <c r="O13" s="590" t="s">
        <v>1971</v>
      </c>
      <c r="P13" s="591" t="s">
        <v>1592</v>
      </c>
      <c r="Q13" s="586" t="s">
        <v>1895</v>
      </c>
      <c r="R13" s="599"/>
      <c r="S13" s="586"/>
      <c r="T13" s="586"/>
      <c r="U13" s="591" t="s">
        <v>1826</v>
      </c>
      <c r="V13" s="593"/>
      <c r="W13" s="586"/>
      <c r="X13" s="593"/>
      <c r="Y13" s="593">
        <v>7400346</v>
      </c>
      <c r="Z13" s="593">
        <v>0</v>
      </c>
      <c r="AA13" s="591"/>
      <c r="AB13" s="590" t="s">
        <v>1827</v>
      </c>
      <c r="AC13" s="594"/>
      <c r="AD13" s="590"/>
      <c r="AE13" s="586"/>
      <c r="AF13" s="590"/>
      <c r="AG13" s="590" t="s">
        <v>1972</v>
      </c>
      <c r="AH13" s="586"/>
      <c r="AI13" s="586"/>
      <c r="AJ13" s="586"/>
      <c r="AK13" s="586"/>
      <c r="AL13" s="586"/>
      <c r="AM13" s="586"/>
      <c r="AN13" s="586"/>
      <c r="AO13" s="586"/>
      <c r="AP13" s="585" t="s">
        <v>1960</v>
      </c>
      <c r="AQ13" s="595"/>
      <c r="AR13" s="596"/>
    </row>
    <row r="14" spans="1:44" ht="45">
      <c r="A14" s="586" t="e">
        <f>VLOOKUP(B14,Data!E:E,1,0)</f>
        <v>#N/A</v>
      </c>
      <c r="B14" s="586">
        <v>112360</v>
      </c>
      <c r="C14" s="586" t="s">
        <v>687</v>
      </c>
      <c r="D14" s="586" t="e">
        <f>VLOOKUP($I14,PSO!$A$3:$A$76,1,0)</f>
        <v>#N/A</v>
      </c>
      <c r="E14" s="586" t="e">
        <f>VLOOKUP($I14,SWEPCO!$A$3:$A$212,1,0)</f>
        <v>#N/A</v>
      </c>
      <c r="F14" s="586" t="e">
        <f>VLOOKUP($I14,#REF!,1,0)</f>
        <v>#REF!</v>
      </c>
      <c r="G14" s="597" t="str">
        <f t="shared" si="0"/>
        <v>Yes</v>
      </c>
      <c r="H14" s="603" t="s">
        <v>1884</v>
      </c>
      <c r="I14" s="586" t="str">
        <f t="shared" si="1"/>
        <v>TP2019245</v>
      </c>
      <c r="J14" s="585" t="s">
        <v>1846</v>
      </c>
      <c r="K14" s="586">
        <v>210544</v>
      </c>
      <c r="L14" s="586">
        <v>81500</v>
      </c>
      <c r="M14" s="586" t="s">
        <v>1425</v>
      </c>
      <c r="N14" s="590" t="s">
        <v>1848</v>
      </c>
      <c r="O14" s="590" t="s">
        <v>1849</v>
      </c>
      <c r="P14" s="591" t="s">
        <v>1421</v>
      </c>
      <c r="Q14" s="586" t="s">
        <v>1889</v>
      </c>
      <c r="R14" s="592">
        <v>45047</v>
      </c>
      <c r="S14" s="592">
        <v>44348</v>
      </c>
      <c r="T14" s="592">
        <v>43787</v>
      </c>
      <c r="U14" s="591" t="s">
        <v>1814</v>
      </c>
      <c r="V14" s="593">
        <v>16288000</v>
      </c>
      <c r="W14" s="586">
        <v>2020</v>
      </c>
      <c r="X14" s="593">
        <v>16695200</v>
      </c>
      <c r="Y14" s="593">
        <v>33619929</v>
      </c>
      <c r="Z14" s="593">
        <v>0</v>
      </c>
      <c r="AA14" s="591"/>
      <c r="AB14" s="590" t="s">
        <v>768</v>
      </c>
      <c r="AC14" s="594">
        <v>509783</v>
      </c>
      <c r="AD14" s="590" t="s">
        <v>1896</v>
      </c>
      <c r="AE14" s="586"/>
      <c r="AF14" s="590"/>
      <c r="AG14" s="590" t="s">
        <v>1850</v>
      </c>
      <c r="AH14" s="586">
        <v>138</v>
      </c>
      <c r="AI14" s="586">
        <v>1.56</v>
      </c>
      <c r="AJ14" s="586"/>
      <c r="AK14" s="586"/>
      <c r="AL14" s="586"/>
      <c r="AM14" s="586" t="s">
        <v>1800</v>
      </c>
      <c r="AN14" s="586"/>
      <c r="AO14" s="586"/>
      <c r="AP14" s="585" t="s">
        <v>1973</v>
      </c>
      <c r="AQ14" s="595" t="s">
        <v>1847</v>
      </c>
      <c r="AR14" s="596" t="s">
        <v>1974</v>
      </c>
    </row>
    <row r="15" spans="1:44" ht="45">
      <c r="A15" s="586" t="e">
        <f>VLOOKUP(B15,Data!E:E,1,0)</f>
        <v>#N/A</v>
      </c>
      <c r="B15" s="586">
        <v>112361</v>
      </c>
      <c r="C15" s="586" t="s">
        <v>687</v>
      </c>
      <c r="D15" s="586" t="e">
        <f>VLOOKUP($I15,PSO!$A$3:$A$76,1,0)</f>
        <v>#N/A</v>
      </c>
      <c r="E15" s="586" t="e">
        <f>VLOOKUP($I15,SWEPCO!$A$3:$A$212,1,0)</f>
        <v>#N/A</v>
      </c>
      <c r="F15" s="586" t="e">
        <f>VLOOKUP($I15,#REF!,1,0)</f>
        <v>#REF!</v>
      </c>
      <c r="G15" s="597" t="str">
        <f t="shared" si="0"/>
        <v>Yes</v>
      </c>
      <c r="H15" s="603" t="s">
        <v>1884</v>
      </c>
      <c r="I15" s="586" t="str">
        <f t="shared" si="1"/>
        <v>TA2019024</v>
      </c>
      <c r="J15" s="585" t="s">
        <v>1810</v>
      </c>
      <c r="K15" s="586">
        <v>210544</v>
      </c>
      <c r="L15" s="586">
        <v>81501</v>
      </c>
      <c r="M15" s="586" t="s">
        <v>1425</v>
      </c>
      <c r="N15" s="590" t="s">
        <v>1897</v>
      </c>
      <c r="O15" s="590" t="s">
        <v>1813</v>
      </c>
      <c r="P15" s="591" t="s">
        <v>1421</v>
      </c>
      <c r="Q15" s="586" t="s">
        <v>1889</v>
      </c>
      <c r="R15" s="592">
        <v>45275</v>
      </c>
      <c r="S15" s="592">
        <v>44348</v>
      </c>
      <c r="T15" s="592">
        <v>43787</v>
      </c>
      <c r="U15" s="591" t="s">
        <v>1814</v>
      </c>
      <c r="V15" s="593">
        <v>4421345</v>
      </c>
      <c r="W15" s="586">
        <v>2020</v>
      </c>
      <c r="X15" s="593">
        <v>4531878.625</v>
      </c>
      <c r="Y15" s="593">
        <v>4194065</v>
      </c>
      <c r="Z15" s="593">
        <v>0</v>
      </c>
      <c r="AA15" s="591"/>
      <c r="AB15" s="590" t="s">
        <v>1804</v>
      </c>
      <c r="AC15" s="594">
        <v>511477</v>
      </c>
      <c r="AD15" s="590" t="s">
        <v>1618</v>
      </c>
      <c r="AE15" s="586"/>
      <c r="AF15" s="590"/>
      <c r="AG15" s="590" t="s">
        <v>1815</v>
      </c>
      <c r="AH15" s="586">
        <v>138</v>
      </c>
      <c r="AI15" s="586"/>
      <c r="AJ15" s="586"/>
      <c r="AK15" s="586"/>
      <c r="AL15" s="586"/>
      <c r="AM15" s="586" t="s">
        <v>1800</v>
      </c>
      <c r="AN15" s="586"/>
      <c r="AO15" s="586"/>
      <c r="AP15" s="585" t="s">
        <v>1973</v>
      </c>
      <c r="AQ15" s="595" t="s">
        <v>1811</v>
      </c>
      <c r="AR15" s="596" t="s">
        <v>1975</v>
      </c>
    </row>
    <row r="16" spans="1:44" ht="45">
      <c r="A16" s="586" t="e">
        <f>VLOOKUP(B16,Data!E:E,1,0)</f>
        <v>#N/A</v>
      </c>
      <c r="B16" s="586">
        <v>112389</v>
      </c>
      <c r="C16" s="586" t="s">
        <v>687</v>
      </c>
      <c r="D16" s="586" t="e">
        <f>VLOOKUP($I16,PSO!$A$3:$A$76,1,0)</f>
        <v>#N/A</v>
      </c>
      <c r="E16" s="586" t="e">
        <f>VLOOKUP($I16,SWEPCO!$A$3:$A$212,1,0)</f>
        <v>#N/A</v>
      </c>
      <c r="F16" s="586" t="e">
        <f>VLOOKUP($I16,#REF!,1,0)</f>
        <v>#REF!</v>
      </c>
      <c r="G16" s="597" t="str">
        <f t="shared" si="0"/>
        <v>Yes</v>
      </c>
      <c r="H16" s="602" t="s">
        <v>1999</v>
      </c>
      <c r="I16" s="586" t="str">
        <f t="shared" si="1"/>
        <v>TP2020033</v>
      </c>
      <c r="J16" s="585" t="s">
        <v>1853</v>
      </c>
      <c r="K16" s="586">
        <v>210544</v>
      </c>
      <c r="L16" s="586">
        <v>81520</v>
      </c>
      <c r="M16" s="586" t="s">
        <v>1425</v>
      </c>
      <c r="N16" s="590" t="s">
        <v>1898</v>
      </c>
      <c r="O16" s="590" t="s">
        <v>1856</v>
      </c>
      <c r="P16" s="591" t="s">
        <v>1421</v>
      </c>
      <c r="Q16" s="586" t="s">
        <v>1889</v>
      </c>
      <c r="R16" s="592">
        <v>44708</v>
      </c>
      <c r="S16" s="592">
        <v>44348</v>
      </c>
      <c r="T16" s="592">
        <v>43787</v>
      </c>
      <c r="U16" s="591" t="s">
        <v>1814</v>
      </c>
      <c r="V16" s="593">
        <v>6724236.7699999996</v>
      </c>
      <c r="W16" s="586">
        <v>2020</v>
      </c>
      <c r="X16" s="593">
        <v>6892342.6892499998</v>
      </c>
      <c r="Y16" s="593">
        <v>6724237</v>
      </c>
      <c r="Z16" s="593">
        <v>0</v>
      </c>
      <c r="AA16" s="591"/>
      <c r="AB16" s="590" t="s">
        <v>1804</v>
      </c>
      <c r="AC16" s="594">
        <v>509811</v>
      </c>
      <c r="AD16" s="590" t="s">
        <v>1665</v>
      </c>
      <c r="AE16" s="586">
        <v>509833</v>
      </c>
      <c r="AF16" s="590" t="s">
        <v>1899</v>
      </c>
      <c r="AG16" s="590" t="s">
        <v>1857</v>
      </c>
      <c r="AH16" s="586" t="s">
        <v>1858</v>
      </c>
      <c r="AI16" s="586">
        <v>2</v>
      </c>
      <c r="AJ16" s="586"/>
      <c r="AK16" s="586"/>
      <c r="AL16" s="586"/>
      <c r="AM16" s="586" t="s">
        <v>1800</v>
      </c>
      <c r="AN16" s="586"/>
      <c r="AO16" s="586"/>
      <c r="AP16" s="585" t="s">
        <v>1973</v>
      </c>
      <c r="AQ16" s="595" t="s">
        <v>1854</v>
      </c>
      <c r="AR16" s="596" t="s">
        <v>1976</v>
      </c>
    </row>
    <row r="17" spans="1:44" ht="45">
      <c r="A17" s="586" t="e">
        <f>VLOOKUP(B17,Data!E:E,1,0)</f>
        <v>#N/A</v>
      </c>
      <c r="B17" s="586">
        <v>112393</v>
      </c>
      <c r="C17" s="586" t="s">
        <v>687</v>
      </c>
      <c r="D17" s="586" t="e">
        <f>VLOOKUP($I17,PSO!$A$3:$A$76,1,0)</f>
        <v>#N/A</v>
      </c>
      <c r="E17" s="586" t="e">
        <f>VLOOKUP($I17,SWEPCO!$A$3:$A$212,1,0)</f>
        <v>#N/A</v>
      </c>
      <c r="F17" s="586" t="e">
        <f>VLOOKUP($I17,#REF!,1,0)</f>
        <v>#REF!</v>
      </c>
      <c r="G17" s="597" t="str">
        <f t="shared" si="0"/>
        <v>Yes</v>
      </c>
      <c r="H17" s="602" t="s">
        <v>1999</v>
      </c>
      <c r="I17" s="586" t="str">
        <f t="shared" si="1"/>
        <v>TP2020033</v>
      </c>
      <c r="J17" s="585" t="s">
        <v>1853</v>
      </c>
      <c r="K17" s="586">
        <v>210544</v>
      </c>
      <c r="L17" s="586">
        <v>81523</v>
      </c>
      <c r="M17" s="586" t="s">
        <v>1425</v>
      </c>
      <c r="N17" s="590" t="s">
        <v>1900</v>
      </c>
      <c r="O17" s="590" t="s">
        <v>1861</v>
      </c>
      <c r="P17" s="591" t="s">
        <v>1421</v>
      </c>
      <c r="Q17" s="586" t="s">
        <v>1889</v>
      </c>
      <c r="R17" s="592">
        <v>44708</v>
      </c>
      <c r="S17" s="592">
        <v>44348</v>
      </c>
      <c r="T17" s="592">
        <v>43787</v>
      </c>
      <c r="U17" s="591" t="s">
        <v>1814</v>
      </c>
      <c r="V17" s="593">
        <v>1307802</v>
      </c>
      <c r="W17" s="586">
        <v>2020</v>
      </c>
      <c r="X17" s="593">
        <v>1340497.05</v>
      </c>
      <c r="Y17" s="593">
        <v>1307802</v>
      </c>
      <c r="Z17" s="593">
        <v>0</v>
      </c>
      <c r="AA17" s="591"/>
      <c r="AB17" s="590" t="s">
        <v>1804</v>
      </c>
      <c r="AC17" s="594">
        <v>509811</v>
      </c>
      <c r="AD17" s="590" t="s">
        <v>1665</v>
      </c>
      <c r="AE17" s="586">
        <v>509828</v>
      </c>
      <c r="AF17" s="590" t="s">
        <v>1901</v>
      </c>
      <c r="AG17" s="590" t="s">
        <v>1862</v>
      </c>
      <c r="AH17" s="586" t="s">
        <v>1858</v>
      </c>
      <c r="AI17" s="586"/>
      <c r="AJ17" s="586">
        <v>1.5</v>
      </c>
      <c r="AK17" s="586"/>
      <c r="AL17" s="586"/>
      <c r="AM17" s="586" t="s">
        <v>1800</v>
      </c>
      <c r="AN17" s="586"/>
      <c r="AO17" s="586"/>
      <c r="AP17" s="585" t="s">
        <v>1973</v>
      </c>
      <c r="AQ17" s="595" t="s">
        <v>1854</v>
      </c>
      <c r="AR17" s="596" t="s">
        <v>1977</v>
      </c>
    </row>
    <row r="18" spans="1:44" ht="45">
      <c r="A18" s="586" t="e">
        <f>VLOOKUP(B18,Data!E:E,1,0)</f>
        <v>#N/A</v>
      </c>
      <c r="B18" s="586">
        <v>112460</v>
      </c>
      <c r="C18" s="586" t="s">
        <v>687</v>
      </c>
      <c r="D18" s="586" t="e">
        <f>VLOOKUP($I18,PSO!$A$3:$A$76,1,0)</f>
        <v>#N/A</v>
      </c>
      <c r="E18" s="586" t="e">
        <f>VLOOKUP($I18,SWEPCO!$A$3:$A$212,1,0)</f>
        <v>#N/A</v>
      </c>
      <c r="F18" s="586" t="e">
        <f>VLOOKUP($I18,#REF!,1,0)</f>
        <v>#REF!</v>
      </c>
      <c r="G18" s="597" t="str">
        <f t="shared" si="0"/>
        <v>Yes</v>
      </c>
      <c r="H18" s="603" t="s">
        <v>1881</v>
      </c>
      <c r="I18" s="586" t="str">
        <f t="shared" si="1"/>
        <v>TS2020480</v>
      </c>
      <c r="J18" s="585" t="s">
        <v>1978</v>
      </c>
      <c r="K18" s="586">
        <v>210544</v>
      </c>
      <c r="L18" s="586">
        <v>81561</v>
      </c>
      <c r="M18" s="586" t="s">
        <v>1425</v>
      </c>
      <c r="N18" s="590" t="s">
        <v>1873</v>
      </c>
      <c r="O18" s="590" t="s">
        <v>1874</v>
      </c>
      <c r="P18" s="591" t="s">
        <v>1560</v>
      </c>
      <c r="Q18" s="586" t="s">
        <v>1889</v>
      </c>
      <c r="R18" s="592">
        <v>46023</v>
      </c>
      <c r="S18" s="592">
        <v>46023</v>
      </c>
      <c r="T18" s="592">
        <v>43787</v>
      </c>
      <c r="U18" s="591" t="s">
        <v>1814</v>
      </c>
      <c r="V18" s="593">
        <v>733520</v>
      </c>
      <c r="W18" s="586">
        <v>2020</v>
      </c>
      <c r="X18" s="593">
        <v>751858</v>
      </c>
      <c r="Y18" s="593">
        <v>733520</v>
      </c>
      <c r="Z18" s="593">
        <v>0</v>
      </c>
      <c r="AA18" s="591"/>
      <c r="AB18" s="590" t="s">
        <v>1827</v>
      </c>
      <c r="AC18" s="594">
        <v>509812</v>
      </c>
      <c r="AD18" s="590" t="s">
        <v>1902</v>
      </c>
      <c r="AE18" s="586">
        <v>509815</v>
      </c>
      <c r="AF18" s="590" t="s">
        <v>1903</v>
      </c>
      <c r="AG18" s="590" t="s">
        <v>1875</v>
      </c>
      <c r="AH18" s="586" t="s">
        <v>1858</v>
      </c>
      <c r="AI18" s="586"/>
      <c r="AJ18" s="586"/>
      <c r="AK18" s="586"/>
      <c r="AL18" s="586"/>
      <c r="AM18" s="586" t="s">
        <v>1800</v>
      </c>
      <c r="AN18" s="586"/>
      <c r="AO18" s="586"/>
      <c r="AP18" s="585" t="s">
        <v>1973</v>
      </c>
      <c r="AQ18" s="595"/>
      <c r="AR18" s="596" t="s">
        <v>1979</v>
      </c>
    </row>
    <row r="19" spans="1:44" ht="75">
      <c r="A19" s="586" t="e">
        <f>VLOOKUP(B19,Data!E:E,1,0)</f>
        <v>#N/A</v>
      </c>
      <c r="B19" s="586">
        <v>112488</v>
      </c>
      <c r="C19" s="586" t="s">
        <v>687</v>
      </c>
      <c r="D19" s="586" t="e">
        <f>VLOOKUP($I19,PSO!$A$3:$A$76,1,0)</f>
        <v>#N/A</v>
      </c>
      <c r="E19" s="586" t="e">
        <f>VLOOKUP($I19,SWEPCO!$A$3:$A$212,1,0)</f>
        <v>#N/A</v>
      </c>
      <c r="F19" s="586" t="e">
        <f>VLOOKUP($I19,#REF!,1,0)</f>
        <v>#REF!</v>
      </c>
      <c r="G19" s="597" t="str">
        <f t="shared" si="0"/>
        <v>Yes</v>
      </c>
      <c r="H19" s="602" t="s">
        <v>2000</v>
      </c>
      <c r="I19" s="586" t="str">
        <f t="shared" si="1"/>
        <v>TP2019132</v>
      </c>
      <c r="J19" s="585" t="s">
        <v>1830</v>
      </c>
      <c r="K19" s="586">
        <v>210544</v>
      </c>
      <c r="L19" s="586">
        <v>81571</v>
      </c>
      <c r="M19" s="586" t="s">
        <v>1425</v>
      </c>
      <c r="N19" s="590" t="s">
        <v>1904</v>
      </c>
      <c r="O19" s="590" t="s">
        <v>1833</v>
      </c>
      <c r="P19" s="591" t="s">
        <v>1421</v>
      </c>
      <c r="Q19" s="586" t="s">
        <v>1889</v>
      </c>
      <c r="R19" s="592">
        <v>44530</v>
      </c>
      <c r="S19" s="592">
        <v>44348</v>
      </c>
      <c r="T19" s="592">
        <v>43787</v>
      </c>
      <c r="U19" s="591" t="s">
        <v>1814</v>
      </c>
      <c r="V19" s="593">
        <v>9155167</v>
      </c>
      <c r="W19" s="586">
        <v>2020</v>
      </c>
      <c r="X19" s="593">
        <v>9384046.1750000007</v>
      </c>
      <c r="Y19" s="593">
        <v>9155167</v>
      </c>
      <c r="Z19" s="593">
        <v>0</v>
      </c>
      <c r="AA19" s="591"/>
      <c r="AB19" s="590" t="s">
        <v>1804</v>
      </c>
      <c r="AC19" s="594">
        <v>510407</v>
      </c>
      <c r="AD19" s="590" t="s">
        <v>1905</v>
      </c>
      <c r="AE19" s="586">
        <v>510371</v>
      </c>
      <c r="AF19" s="590" t="s">
        <v>1906</v>
      </c>
      <c r="AG19" s="590" t="s">
        <v>1834</v>
      </c>
      <c r="AH19" s="586" t="s">
        <v>1835</v>
      </c>
      <c r="AI19" s="586"/>
      <c r="AJ19" s="586"/>
      <c r="AK19" s="586"/>
      <c r="AL19" s="586"/>
      <c r="AM19" s="586" t="s">
        <v>1800</v>
      </c>
      <c r="AN19" s="586"/>
      <c r="AO19" s="586"/>
      <c r="AP19" s="585" t="s">
        <v>1973</v>
      </c>
      <c r="AQ19" s="595" t="s">
        <v>1831</v>
      </c>
      <c r="AR19" s="596" t="s">
        <v>1980</v>
      </c>
    </row>
    <row r="20" spans="1:44" ht="45">
      <c r="A20" s="586" t="e">
        <f>VLOOKUP(B20,Data!E:E,1,0)</f>
        <v>#N/A</v>
      </c>
      <c r="B20" s="586">
        <v>112502</v>
      </c>
      <c r="C20" s="586" t="s">
        <v>687</v>
      </c>
      <c r="D20" s="586" t="e">
        <f>VLOOKUP($I20,PSO!$A$3:$A$76,1,0)</f>
        <v>#N/A</v>
      </c>
      <c r="E20" s="586" t="e">
        <f>VLOOKUP($I20,SWEPCO!$A$3:$A$212,1,0)</f>
        <v>#N/A</v>
      </c>
      <c r="F20" s="586" t="e">
        <f>VLOOKUP($I20,#REF!,1,0)</f>
        <v>#REF!</v>
      </c>
      <c r="G20" s="597" t="str">
        <f t="shared" si="0"/>
        <v>Yes</v>
      </c>
      <c r="H20" s="603" t="s">
        <v>1881</v>
      </c>
      <c r="I20" s="586" t="str">
        <f t="shared" si="1"/>
        <v>TS2020480</v>
      </c>
      <c r="J20" s="585" t="s">
        <v>1978</v>
      </c>
      <c r="K20" s="586">
        <v>210544</v>
      </c>
      <c r="L20" s="586">
        <v>81561</v>
      </c>
      <c r="M20" s="586" t="s">
        <v>1425</v>
      </c>
      <c r="N20" s="590" t="s">
        <v>1873</v>
      </c>
      <c r="O20" s="590" t="s">
        <v>1877</v>
      </c>
      <c r="P20" s="591" t="s">
        <v>1560</v>
      </c>
      <c r="Q20" s="586" t="s">
        <v>1889</v>
      </c>
      <c r="R20" s="592">
        <v>46023</v>
      </c>
      <c r="S20" s="592">
        <v>46023</v>
      </c>
      <c r="T20" s="592">
        <v>43787</v>
      </c>
      <c r="U20" s="591" t="s">
        <v>1814</v>
      </c>
      <c r="V20" s="593">
        <v>3165684</v>
      </c>
      <c r="W20" s="586">
        <v>2019</v>
      </c>
      <c r="X20" s="593">
        <v>3325946.7524999999</v>
      </c>
      <c r="Y20" s="593">
        <v>5383105</v>
      </c>
      <c r="Z20" s="593">
        <v>0</v>
      </c>
      <c r="AA20" s="591"/>
      <c r="AB20" s="590" t="s">
        <v>1827</v>
      </c>
      <c r="AC20" s="594"/>
      <c r="AD20" s="590"/>
      <c r="AE20" s="586"/>
      <c r="AF20" s="590"/>
      <c r="AG20" s="590" t="s">
        <v>1878</v>
      </c>
      <c r="AH20" s="586">
        <v>345</v>
      </c>
      <c r="AI20" s="586">
        <v>0.06</v>
      </c>
      <c r="AJ20" s="586"/>
      <c r="AK20" s="586"/>
      <c r="AL20" s="586"/>
      <c r="AM20" s="586" t="s">
        <v>1800</v>
      </c>
      <c r="AN20" s="586"/>
      <c r="AO20" s="586"/>
      <c r="AP20" s="585" t="s">
        <v>1973</v>
      </c>
      <c r="AQ20" s="595"/>
      <c r="AR20" s="596" t="s">
        <v>1979</v>
      </c>
    </row>
    <row r="21" spans="1:44" ht="45">
      <c r="A21" s="586" t="e">
        <f>VLOOKUP(B21,Data!E:E,1,0)</f>
        <v>#N/A</v>
      </c>
      <c r="B21" s="586">
        <v>122665</v>
      </c>
      <c r="C21" s="586"/>
      <c r="D21" s="586" t="e">
        <f>VLOOKUP($I21,PSO!$A$3:$A$76,1,0)</f>
        <v>#N/A</v>
      </c>
      <c r="E21" s="586" t="e">
        <f>VLOOKUP($I21,SWEPCO!$A$3:$A$212,1,0)</f>
        <v>#N/A</v>
      </c>
      <c r="F21" s="586" t="e">
        <f>VLOOKUP($I21,#REF!,1,0)</f>
        <v>#REF!</v>
      </c>
      <c r="G21" s="597" t="str">
        <f t="shared" si="0"/>
        <v>Yes</v>
      </c>
      <c r="H21" s="591"/>
      <c r="I21" s="586">
        <f t="shared" si="1"/>
        <v>0</v>
      </c>
      <c r="J21" s="585"/>
      <c r="K21" s="586"/>
      <c r="L21" s="586">
        <v>81657</v>
      </c>
      <c r="M21" s="586" t="s">
        <v>1425</v>
      </c>
      <c r="N21" s="590" t="s">
        <v>1981</v>
      </c>
      <c r="O21" s="590" t="s">
        <v>1982</v>
      </c>
      <c r="P21" s="591" t="s">
        <v>1592</v>
      </c>
      <c r="Q21" s="586" t="s">
        <v>1895</v>
      </c>
      <c r="R21" s="599"/>
      <c r="S21" s="586"/>
      <c r="T21" s="586"/>
      <c r="U21" s="591" t="s">
        <v>1826</v>
      </c>
      <c r="V21" s="593"/>
      <c r="W21" s="586"/>
      <c r="X21" s="593"/>
      <c r="Y21" s="593">
        <v>1388819</v>
      </c>
      <c r="Z21" s="593">
        <v>0</v>
      </c>
      <c r="AA21" s="591"/>
      <c r="AB21" s="590" t="s">
        <v>1827</v>
      </c>
      <c r="AC21" s="594"/>
      <c r="AD21" s="590"/>
      <c r="AE21" s="586"/>
      <c r="AF21" s="590"/>
      <c r="AG21" s="590" t="s">
        <v>1983</v>
      </c>
      <c r="AH21" s="586"/>
      <c r="AI21" s="586">
        <v>0.18</v>
      </c>
      <c r="AJ21" s="586"/>
      <c r="AK21" s="586"/>
      <c r="AL21" s="586"/>
      <c r="AM21" s="586"/>
      <c r="AN21" s="586"/>
      <c r="AO21" s="586"/>
      <c r="AP21" s="585" t="s">
        <v>1960</v>
      </c>
      <c r="AQ21" s="595"/>
      <c r="AR21" s="596"/>
    </row>
    <row r="22" spans="1:44" ht="45">
      <c r="A22" s="586" t="e">
        <f>VLOOKUP(B22,Data!E:E,1,0)</f>
        <v>#N/A</v>
      </c>
      <c r="B22" s="586">
        <v>122666</v>
      </c>
      <c r="C22" s="586"/>
      <c r="D22" s="586" t="e">
        <f>VLOOKUP($I22,PSO!$A$3:$A$76,1,0)</f>
        <v>#N/A</v>
      </c>
      <c r="E22" s="586" t="e">
        <f>VLOOKUP($I22,SWEPCO!$A$3:$A$212,1,0)</f>
        <v>#N/A</v>
      </c>
      <c r="F22" s="586" t="e">
        <f>VLOOKUP($I22,#REF!,1,0)</f>
        <v>#REF!</v>
      </c>
      <c r="G22" s="597" t="str">
        <f t="shared" si="0"/>
        <v>Yes</v>
      </c>
      <c r="H22" s="591"/>
      <c r="I22" s="586">
        <f t="shared" si="1"/>
        <v>0</v>
      </c>
      <c r="J22" s="585"/>
      <c r="K22" s="586"/>
      <c r="L22" s="586">
        <v>81657</v>
      </c>
      <c r="M22" s="586" t="s">
        <v>1425</v>
      </c>
      <c r="N22" s="590" t="s">
        <v>1981</v>
      </c>
      <c r="O22" s="590" t="s">
        <v>1984</v>
      </c>
      <c r="P22" s="591" t="s">
        <v>1592</v>
      </c>
      <c r="Q22" s="586" t="s">
        <v>1895</v>
      </c>
      <c r="R22" s="599"/>
      <c r="S22" s="586"/>
      <c r="T22" s="586"/>
      <c r="U22" s="591" t="s">
        <v>1826</v>
      </c>
      <c r="V22" s="593"/>
      <c r="W22" s="586"/>
      <c r="X22" s="593"/>
      <c r="Y22" s="593">
        <v>10361130</v>
      </c>
      <c r="Z22" s="593">
        <v>0</v>
      </c>
      <c r="AA22" s="591"/>
      <c r="AB22" s="590" t="s">
        <v>1827</v>
      </c>
      <c r="AC22" s="594"/>
      <c r="AD22" s="590"/>
      <c r="AE22" s="586"/>
      <c r="AF22" s="590"/>
      <c r="AG22" s="590" t="s">
        <v>1985</v>
      </c>
      <c r="AH22" s="586"/>
      <c r="AI22" s="586"/>
      <c r="AJ22" s="586"/>
      <c r="AK22" s="586"/>
      <c r="AL22" s="586"/>
      <c r="AM22" s="586"/>
      <c r="AN22" s="586"/>
      <c r="AO22" s="586"/>
      <c r="AP22" s="585" t="s">
        <v>1960</v>
      </c>
      <c r="AQ22" s="595"/>
      <c r="AR22" s="596"/>
    </row>
    <row r="23" spans="1:44" ht="45">
      <c r="A23" s="586" t="e">
        <f>VLOOKUP(B23,Data!E:E,1,0)</f>
        <v>#N/A</v>
      </c>
      <c r="B23" s="586">
        <v>122713</v>
      </c>
      <c r="C23" s="586" t="s">
        <v>1771</v>
      </c>
      <c r="D23" s="586" t="e">
        <f>VLOOKUP($I23,PSO!$A$3:$A$76,1,0)</f>
        <v>#N/A</v>
      </c>
      <c r="E23" s="586" t="e">
        <f>VLOOKUP($I23,SWEPCO!$A$3:$A$212,1,0)</f>
        <v>#N/A</v>
      </c>
      <c r="F23" s="586" t="e">
        <f>VLOOKUP($I23,#REF!,1,0)</f>
        <v>#REF!</v>
      </c>
      <c r="G23" s="597" t="str">
        <f t="shared" si="0"/>
        <v>Yes</v>
      </c>
      <c r="H23" s="600" t="s">
        <v>1996</v>
      </c>
      <c r="I23" s="586" t="str">
        <f t="shared" si="1"/>
        <v>TP2020077</v>
      </c>
      <c r="J23" s="585" t="s">
        <v>1986</v>
      </c>
      <c r="K23" s="586">
        <v>210558</v>
      </c>
      <c r="L23" s="586">
        <v>81673</v>
      </c>
      <c r="M23" s="586" t="s">
        <v>1425</v>
      </c>
      <c r="N23" s="590" t="s">
        <v>1840</v>
      </c>
      <c r="O23" s="590" t="s">
        <v>1841</v>
      </c>
      <c r="P23" s="591" t="s">
        <v>1433</v>
      </c>
      <c r="Q23" s="586" t="s">
        <v>1888</v>
      </c>
      <c r="R23" s="592">
        <v>44713</v>
      </c>
      <c r="S23" s="592">
        <v>44713</v>
      </c>
      <c r="T23" s="592">
        <v>43980</v>
      </c>
      <c r="U23" s="591" t="s">
        <v>1842</v>
      </c>
      <c r="V23" s="593">
        <v>3160967</v>
      </c>
      <c r="W23" s="586">
        <v>2020</v>
      </c>
      <c r="X23" s="593">
        <v>3239991.1749999998</v>
      </c>
      <c r="Y23" s="593">
        <v>3160967</v>
      </c>
      <c r="Z23" s="593">
        <v>0</v>
      </c>
      <c r="AA23" s="591"/>
      <c r="AB23" s="590" t="s">
        <v>1827</v>
      </c>
      <c r="AC23" s="594">
        <v>510423</v>
      </c>
      <c r="AD23" s="590" t="s">
        <v>1907</v>
      </c>
      <c r="AE23" s="586">
        <v>512634</v>
      </c>
      <c r="AF23" s="590" t="s">
        <v>1908</v>
      </c>
      <c r="AG23" s="590" t="s">
        <v>1843</v>
      </c>
      <c r="AH23" s="586">
        <v>115</v>
      </c>
      <c r="AI23" s="586"/>
      <c r="AJ23" s="586">
        <v>0.49</v>
      </c>
      <c r="AK23" s="586"/>
      <c r="AL23" s="586"/>
      <c r="AM23" s="586" t="s">
        <v>1800</v>
      </c>
      <c r="AN23" s="586"/>
      <c r="AO23" s="586"/>
      <c r="AP23" s="585" t="s">
        <v>1973</v>
      </c>
      <c r="AQ23" s="595" t="s">
        <v>1854</v>
      </c>
      <c r="AR23" s="596" t="s">
        <v>1987</v>
      </c>
    </row>
    <row r="24" spans="1:44" ht="45">
      <c r="A24" s="586" t="e">
        <f>VLOOKUP(B24,Data!E:E,1,0)</f>
        <v>#N/A</v>
      </c>
      <c r="B24" s="586">
        <v>122730</v>
      </c>
      <c r="C24" s="586" t="s">
        <v>687</v>
      </c>
      <c r="D24" s="586" t="e">
        <f>VLOOKUP($I24,PSO!$A$3:$A$76,1,0)</f>
        <v>#N/A</v>
      </c>
      <c r="E24" s="586" t="e">
        <f>VLOOKUP($I24,SWEPCO!$A$3:$A$212,1,0)</f>
        <v>#N/A</v>
      </c>
      <c r="F24" s="586" t="e">
        <f>VLOOKUP($I24,#REF!,1,0)</f>
        <v>#REF!</v>
      </c>
      <c r="G24" s="597" t="str">
        <f t="shared" si="0"/>
        <v>Yes</v>
      </c>
      <c r="H24" s="603" t="s">
        <v>1937</v>
      </c>
      <c r="I24" s="586" t="str">
        <f t="shared" si="1"/>
        <v>TP2020102</v>
      </c>
      <c r="J24" s="585" t="s">
        <v>1909</v>
      </c>
      <c r="K24" s="586">
        <v>210575</v>
      </c>
      <c r="L24" s="586">
        <v>81687</v>
      </c>
      <c r="M24" s="586" t="s">
        <v>1425</v>
      </c>
      <c r="N24" s="590" t="s">
        <v>1910</v>
      </c>
      <c r="O24" s="590" t="s">
        <v>1911</v>
      </c>
      <c r="P24" s="591" t="s">
        <v>1421</v>
      </c>
      <c r="Q24" s="586" t="s">
        <v>1889</v>
      </c>
      <c r="R24" s="592">
        <v>45444</v>
      </c>
      <c r="S24" s="592">
        <v>45444</v>
      </c>
      <c r="T24" s="592">
        <v>44152</v>
      </c>
      <c r="U24" s="591" t="s">
        <v>1912</v>
      </c>
      <c r="V24" s="593">
        <v>23622577</v>
      </c>
      <c r="W24" s="586">
        <v>2021</v>
      </c>
      <c r="X24" s="593">
        <v>23622577</v>
      </c>
      <c r="Y24" s="593">
        <v>23622577</v>
      </c>
      <c r="Z24" s="593">
        <v>0</v>
      </c>
      <c r="AA24" s="591"/>
      <c r="AB24" s="590" t="s">
        <v>1827</v>
      </c>
      <c r="AC24" s="594">
        <v>507755</v>
      </c>
      <c r="AD24" s="590" t="s">
        <v>1602</v>
      </c>
      <c r="AE24" s="586">
        <v>507765</v>
      </c>
      <c r="AF24" s="590" t="s">
        <v>1914</v>
      </c>
      <c r="AG24" s="590" t="s">
        <v>1915</v>
      </c>
      <c r="AH24" s="586"/>
      <c r="AI24" s="586">
        <v>11.2</v>
      </c>
      <c r="AJ24" s="586"/>
      <c r="AK24" s="586"/>
      <c r="AL24" s="586"/>
      <c r="AM24" s="586"/>
      <c r="AN24" s="586"/>
      <c r="AO24" s="586"/>
      <c r="AP24" s="585" t="s">
        <v>1988</v>
      </c>
      <c r="AQ24" s="595"/>
      <c r="AR24" s="596" t="s">
        <v>1989</v>
      </c>
    </row>
    <row r="25" spans="1:44" ht="60">
      <c r="A25" s="586" t="e">
        <f>VLOOKUP(B25,Data!E:E,1,0)</f>
        <v>#N/A</v>
      </c>
      <c r="B25" s="586">
        <v>122796</v>
      </c>
      <c r="C25" s="586" t="s">
        <v>687</v>
      </c>
      <c r="D25" s="586" t="e">
        <f>VLOOKUP($I25,PSO!$A$3:$A$76,1,0)</f>
        <v>#N/A</v>
      </c>
      <c r="E25" s="586" t="e">
        <f>VLOOKUP($I25,SWEPCO!$A$3:$A$212,1,0)</f>
        <v>#N/A</v>
      </c>
      <c r="F25" s="586" t="e">
        <f>VLOOKUP($I25,#REF!,1,0)</f>
        <v>#REF!</v>
      </c>
      <c r="G25" s="597" t="str">
        <f t="shared" si="0"/>
        <v>Yes</v>
      </c>
      <c r="H25" s="603" t="s">
        <v>1884</v>
      </c>
      <c r="I25" s="586" t="str">
        <f t="shared" si="1"/>
        <v>TP2020266</v>
      </c>
      <c r="J25" s="585" t="s">
        <v>1991</v>
      </c>
      <c r="K25" s="586">
        <v>210575</v>
      </c>
      <c r="L25" s="586">
        <v>81717</v>
      </c>
      <c r="M25" s="586" t="s">
        <v>1425</v>
      </c>
      <c r="N25" s="590" t="s">
        <v>1917</v>
      </c>
      <c r="O25" s="590" t="s">
        <v>1918</v>
      </c>
      <c r="P25" s="591" t="s">
        <v>1560</v>
      </c>
      <c r="Q25" s="586" t="s">
        <v>1889</v>
      </c>
      <c r="R25" s="592">
        <v>45046</v>
      </c>
      <c r="S25" s="592">
        <v>44562</v>
      </c>
      <c r="T25" s="592">
        <v>44152</v>
      </c>
      <c r="U25" s="591" t="s">
        <v>1912</v>
      </c>
      <c r="V25" s="593">
        <v>12210634</v>
      </c>
      <c r="W25" s="586">
        <v>2021</v>
      </c>
      <c r="X25" s="593">
        <v>12210634</v>
      </c>
      <c r="Y25" s="598">
        <v>12210634</v>
      </c>
      <c r="Z25" s="593">
        <v>0</v>
      </c>
      <c r="AA25" s="591"/>
      <c r="AB25" s="590" t="s">
        <v>1913</v>
      </c>
      <c r="AC25" s="594">
        <v>511553</v>
      </c>
      <c r="AD25" s="590" t="s">
        <v>1919</v>
      </c>
      <c r="AE25" s="586"/>
      <c r="AF25" s="590"/>
      <c r="AG25" s="590" t="s">
        <v>1920</v>
      </c>
      <c r="AH25" s="586"/>
      <c r="AI25" s="586">
        <v>0.2</v>
      </c>
      <c r="AJ25" s="586"/>
      <c r="AK25" s="586"/>
      <c r="AL25" s="586"/>
      <c r="AM25" s="586"/>
      <c r="AN25" s="586"/>
      <c r="AO25" s="586"/>
      <c r="AP25" s="585" t="s">
        <v>1990</v>
      </c>
      <c r="AQ25" s="595"/>
      <c r="AR25" s="596" t="s">
        <v>1992</v>
      </c>
    </row>
    <row r="26" spans="1:44" ht="60">
      <c r="A26" s="586" t="e">
        <f>VLOOKUP(B26,Data!E:E,1,0)</f>
        <v>#N/A</v>
      </c>
      <c r="B26" s="586">
        <v>143156</v>
      </c>
      <c r="C26" s="612" t="s">
        <v>2005</v>
      </c>
      <c r="D26" s="586" t="e">
        <f>VLOOKUP($I26,PSO!$A$3:$A$76,1,0)</f>
        <v>#N/A</v>
      </c>
      <c r="E26" s="586" t="e">
        <f>VLOOKUP($I26,SWEPCO!$A$3:$A$212,1,0)</f>
        <v>#N/A</v>
      </c>
      <c r="F26" s="586" t="e">
        <f>VLOOKUP($I26,#REF!,1,0)</f>
        <v>#REF!</v>
      </c>
      <c r="G26" s="597" t="str">
        <f t="shared" si="0"/>
        <v>Yes</v>
      </c>
      <c r="H26" s="613" t="s">
        <v>2006</v>
      </c>
      <c r="I26" s="586" t="str">
        <f t="shared" si="1"/>
        <v>TP2020234</v>
      </c>
      <c r="J26" s="585" t="s">
        <v>1921</v>
      </c>
      <c r="K26" s="586">
        <v>210576</v>
      </c>
      <c r="L26" s="586">
        <v>91875</v>
      </c>
      <c r="M26" s="586" t="s">
        <v>1425</v>
      </c>
      <c r="N26" s="590" t="s">
        <v>1922</v>
      </c>
      <c r="O26" s="590" t="s">
        <v>1923</v>
      </c>
      <c r="P26" s="612" t="s">
        <v>1428</v>
      </c>
      <c r="Q26" s="586" t="s">
        <v>1889</v>
      </c>
      <c r="R26" s="592">
        <v>44896</v>
      </c>
      <c r="S26" s="592">
        <v>44896</v>
      </c>
      <c r="T26" s="592">
        <v>44152</v>
      </c>
      <c r="U26" s="591" t="s">
        <v>1912</v>
      </c>
      <c r="V26" s="593">
        <v>1184404</v>
      </c>
      <c r="W26" s="586">
        <v>2021</v>
      </c>
      <c r="X26" s="593">
        <v>1184404</v>
      </c>
      <c r="Y26" s="593">
        <v>1184404</v>
      </c>
      <c r="Z26" s="593">
        <v>0</v>
      </c>
      <c r="AA26" s="591"/>
      <c r="AB26" s="590" t="s">
        <v>1827</v>
      </c>
      <c r="AC26" s="594"/>
      <c r="AD26" s="590"/>
      <c r="AE26" s="586"/>
      <c r="AF26" s="590"/>
      <c r="AG26" s="590" t="s">
        <v>1925</v>
      </c>
      <c r="AH26" s="586"/>
      <c r="AI26" s="586"/>
      <c r="AJ26" s="586"/>
      <c r="AK26" s="586"/>
      <c r="AL26" s="586"/>
      <c r="AM26" s="586"/>
      <c r="AN26" s="586"/>
      <c r="AO26" s="586"/>
      <c r="AP26" s="585" t="s">
        <v>1993</v>
      </c>
      <c r="AQ26" s="595" t="s">
        <v>1994</v>
      </c>
      <c r="AR26" s="596" t="s">
        <v>1995</v>
      </c>
    </row>
  </sheetData>
  <autoFilter ref="A1:AT1" xr:uid="{00000000-0009-0000-0000-000004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4"/>
  <sheetViews>
    <sheetView zoomScale="70" zoomScaleNormal="70" workbookViewId="0">
      <pane ySplit="1" topLeftCell="A2" activePane="bottomLeft" state="frozen"/>
      <selection pane="bottomLeft" activeCell="I5" sqref="I5"/>
    </sheetView>
  </sheetViews>
  <sheetFormatPr defaultRowHeight="15"/>
  <cols>
    <col min="2" max="2" width="7.5703125" customWidth="1"/>
    <col min="3" max="3" width="15.5703125" style="532" bestFit="1" customWidth="1"/>
    <col min="4" max="7" width="15.5703125" style="532" customWidth="1"/>
    <col min="8" max="8" width="15.5703125" style="529" customWidth="1"/>
    <col min="9" max="9" width="15.5703125" style="532" customWidth="1"/>
    <col min="10" max="10" width="20.5703125" style="532" bestFit="1" customWidth="1"/>
    <col min="12" max="12" width="5.42578125" customWidth="1"/>
    <col min="13" max="13" width="6.5703125" customWidth="1"/>
    <col min="14" max="14" width="5.5703125" customWidth="1"/>
    <col min="15" max="15" width="30.5703125" customWidth="1"/>
    <col min="16" max="16" width="39.5703125" customWidth="1"/>
    <col min="17" max="17" width="15.140625" customWidth="1"/>
    <col min="18" max="18" width="9.42578125" customWidth="1"/>
    <col min="19" max="20" width="11.85546875" customWidth="1"/>
    <col min="21" max="21" width="11.5703125" customWidth="1"/>
    <col min="22" max="22" width="13.5703125" customWidth="1"/>
    <col min="23" max="23" width="14.140625" customWidth="1"/>
    <col min="24" max="24" width="13" customWidth="1"/>
    <col min="25" max="25" width="8" bestFit="1" customWidth="1"/>
    <col min="26" max="27" width="15.5703125" customWidth="1"/>
    <col min="28" max="28" width="14.42578125" customWidth="1"/>
    <col min="29" max="29" width="19.5703125" customWidth="1"/>
    <col min="30" max="30" width="21.85546875" customWidth="1"/>
    <col min="34" max="34" width="14.42578125" customWidth="1"/>
    <col min="35" max="35" width="52.5703125" customWidth="1"/>
  </cols>
  <sheetData>
    <row r="1" spans="1:43" s="372" customFormat="1" ht="240.75" customHeight="1">
      <c r="A1" s="396" t="s">
        <v>1677</v>
      </c>
      <c r="B1" s="474" t="s">
        <v>3</v>
      </c>
      <c r="C1" s="540" t="s">
        <v>1395</v>
      </c>
      <c r="D1" s="523" t="s">
        <v>1714</v>
      </c>
      <c r="E1" s="523" t="s">
        <v>1715</v>
      </c>
      <c r="F1" s="523" t="s">
        <v>1716</v>
      </c>
      <c r="G1" s="523" t="s">
        <v>1718</v>
      </c>
      <c r="H1" s="523" t="s">
        <v>1721</v>
      </c>
      <c r="I1" s="523" t="s">
        <v>1929</v>
      </c>
      <c r="J1" s="541" t="s">
        <v>1886</v>
      </c>
      <c r="K1" s="473" t="s">
        <v>1397</v>
      </c>
      <c r="L1" s="473" t="s">
        <v>1746</v>
      </c>
      <c r="M1" s="473" t="s">
        <v>2</v>
      </c>
      <c r="N1" s="473" t="s">
        <v>1676</v>
      </c>
      <c r="O1" s="473" t="s">
        <v>1398</v>
      </c>
      <c r="P1" s="473" t="s">
        <v>1399</v>
      </c>
      <c r="Q1" s="475" t="s">
        <v>1400</v>
      </c>
      <c r="R1" s="475" t="s">
        <v>1887</v>
      </c>
      <c r="S1" s="475" t="s">
        <v>1401</v>
      </c>
      <c r="T1" s="533" t="s">
        <v>1928</v>
      </c>
      <c r="U1" s="475" t="s">
        <v>1402</v>
      </c>
      <c r="V1" s="475" t="s">
        <v>1403</v>
      </c>
      <c r="W1" s="473" t="s">
        <v>1404</v>
      </c>
      <c r="X1" s="476" t="s">
        <v>1405</v>
      </c>
      <c r="Y1" s="477" t="s">
        <v>1406</v>
      </c>
      <c r="Z1" s="476" t="s">
        <v>1407</v>
      </c>
      <c r="AA1" s="476" t="s">
        <v>1408</v>
      </c>
      <c r="AB1" s="476" t="s">
        <v>1409</v>
      </c>
      <c r="AC1" s="478" t="s">
        <v>1410</v>
      </c>
      <c r="AD1" s="473" t="s">
        <v>1411</v>
      </c>
      <c r="AE1" s="473" t="s">
        <v>1412</v>
      </c>
      <c r="AF1" s="473" t="s">
        <v>1413</v>
      </c>
      <c r="AG1" s="473" t="s">
        <v>1414</v>
      </c>
      <c r="AH1" s="473" t="s">
        <v>1415</v>
      </c>
      <c r="AI1" s="473" t="s">
        <v>1416</v>
      </c>
      <c r="AJ1" s="477" t="s">
        <v>1417</v>
      </c>
      <c r="AK1" s="473" t="s">
        <v>1418</v>
      </c>
      <c r="AL1" s="473" t="s">
        <v>1419</v>
      </c>
      <c r="AM1" s="473" t="s">
        <v>1420</v>
      </c>
      <c r="AN1" s="479" t="s">
        <v>1792</v>
      </c>
      <c r="AO1" s="479" t="s">
        <v>1793</v>
      </c>
      <c r="AP1" s="479" t="s">
        <v>1794</v>
      </c>
      <c r="AQ1" s="479" t="s">
        <v>1795</v>
      </c>
    </row>
    <row r="2" spans="1:43" ht="38.25">
      <c r="A2">
        <f>VLOOKUP(B2,Data!E:E,1,0)</f>
        <v>11261</v>
      </c>
      <c r="B2" s="482">
        <v>11261</v>
      </c>
      <c r="C2" s="524"/>
      <c r="D2" s="524" t="e">
        <f>VLOOKUP(I2,PSO!$A$3:$A$76,1,0)</f>
        <v>#N/A</v>
      </c>
      <c r="E2" s="524" t="e">
        <f>VLOOKUP(I2,SWEPCO!$A$3:$A$212,1,0)</f>
        <v>#N/A</v>
      </c>
      <c r="F2" s="524" t="e">
        <f>VLOOKUP(I2,#REF!,1,0)</f>
        <v>#REF!</v>
      </c>
      <c r="G2" s="526" t="s">
        <v>1719</v>
      </c>
      <c r="H2" s="524" t="s">
        <v>1771</v>
      </c>
      <c r="I2" s="524" t="str">
        <f>J2</f>
        <v>TP2010092</v>
      </c>
      <c r="J2" s="525" t="s">
        <v>699</v>
      </c>
      <c r="K2" s="481">
        <v>20104</v>
      </c>
      <c r="L2" s="481"/>
      <c r="M2" s="481">
        <v>947</v>
      </c>
      <c r="N2" s="481" t="s">
        <v>1425</v>
      </c>
      <c r="O2" s="483" t="s">
        <v>1467</v>
      </c>
      <c r="P2" s="483" t="s">
        <v>1468</v>
      </c>
      <c r="Q2" s="481" t="s">
        <v>1433</v>
      </c>
      <c r="R2" s="484" t="s">
        <v>1888</v>
      </c>
      <c r="S2" s="485">
        <v>42515</v>
      </c>
      <c r="T2" s="485">
        <f>_xlfn.IFNA(VLOOKUP(B2,'Q4 2020 Initial PTP'!$B$2:$T$27,18,0),"Not Found")</f>
        <v>42515</v>
      </c>
      <c r="U2" s="485">
        <v>42156</v>
      </c>
      <c r="V2" s="486">
        <v>40415</v>
      </c>
      <c r="W2" s="483" t="s">
        <v>697</v>
      </c>
      <c r="X2" s="487">
        <v>6072000</v>
      </c>
      <c r="Y2" s="481">
        <v>2014</v>
      </c>
      <c r="Z2" s="487">
        <v>6379395</v>
      </c>
      <c r="AA2" s="487">
        <v>6072000</v>
      </c>
      <c r="AB2" s="488">
        <v>3994146.59</v>
      </c>
      <c r="AC2" s="481"/>
      <c r="AD2" s="489" t="s">
        <v>1799</v>
      </c>
      <c r="AE2" s="481">
        <v>509806</v>
      </c>
      <c r="AF2" s="481" t="s">
        <v>1469</v>
      </c>
      <c r="AG2" s="481">
        <v>509786</v>
      </c>
      <c r="AH2" s="483" t="s">
        <v>1470</v>
      </c>
      <c r="AI2" s="483" t="s">
        <v>1471</v>
      </c>
      <c r="AJ2" s="490">
        <v>138</v>
      </c>
      <c r="AK2" s="490"/>
      <c r="AL2" s="490">
        <v>4.33</v>
      </c>
      <c r="AM2" s="490"/>
      <c r="AN2" s="490" t="s">
        <v>1800</v>
      </c>
      <c r="AO2" s="490" t="s">
        <v>1800</v>
      </c>
      <c r="AP2" s="491" t="s">
        <v>1800</v>
      </c>
      <c r="AQ2" s="490" t="s">
        <v>1800</v>
      </c>
    </row>
    <row r="3" spans="1:43" ht="38.25">
      <c r="A3">
        <f>VLOOKUP(B3,Data!E:E,1,0)</f>
        <v>50718</v>
      </c>
      <c r="B3" s="482">
        <v>50718</v>
      </c>
      <c r="C3" s="524" t="s">
        <v>1748</v>
      </c>
      <c r="D3" s="524" t="e">
        <f>VLOOKUP(I3,PSO!$A$3:$A$76,1,0)</f>
        <v>#N/A</v>
      </c>
      <c r="E3" s="524" t="str">
        <f>VLOOKUP(I3,SWEPCO!$A$3:$A$212,1,0)</f>
        <v>TP2013165</v>
      </c>
      <c r="F3" s="524" t="e">
        <f>VLOOKUP(I3,#REF!,1,0)</f>
        <v>#REF!</v>
      </c>
      <c r="G3" s="524" t="s">
        <v>1720</v>
      </c>
      <c r="H3" s="524"/>
      <c r="I3" s="524" t="str">
        <f t="shared" ref="I3:I24" si="0">J3</f>
        <v>TP2013165</v>
      </c>
      <c r="J3" s="525" t="s">
        <v>781</v>
      </c>
      <c r="K3" s="481">
        <v>200246</v>
      </c>
      <c r="L3" s="481"/>
      <c r="M3" s="481">
        <v>30573</v>
      </c>
      <c r="N3" s="481" t="s">
        <v>1425</v>
      </c>
      <c r="O3" s="483" t="s">
        <v>1569</v>
      </c>
      <c r="P3" s="483" t="s">
        <v>780</v>
      </c>
      <c r="Q3" s="481" t="s">
        <v>1421</v>
      </c>
      <c r="R3" s="490" t="s">
        <v>1889</v>
      </c>
      <c r="S3" s="485">
        <v>42907</v>
      </c>
      <c r="T3" s="485">
        <f>_xlfn.IFNA(VLOOKUP(B3,'Q4 2020 Initial PTP'!$B$2:$T$27,18,0),"Not Found")</f>
        <v>42907</v>
      </c>
      <c r="U3" s="485">
        <v>43617</v>
      </c>
      <c r="V3" s="486">
        <v>41689</v>
      </c>
      <c r="W3" s="483" t="s">
        <v>769</v>
      </c>
      <c r="X3" s="487">
        <v>6695985.9000000004</v>
      </c>
      <c r="Y3" s="481">
        <v>2014</v>
      </c>
      <c r="Z3" s="487">
        <v>7210844.4073620001</v>
      </c>
      <c r="AA3" s="487">
        <v>6695985.9000000004</v>
      </c>
      <c r="AB3" s="492">
        <v>4352349</v>
      </c>
      <c r="AC3" s="481"/>
      <c r="AD3" s="489" t="s">
        <v>1799</v>
      </c>
      <c r="AE3" s="481">
        <v>507716</v>
      </c>
      <c r="AF3" s="481" t="s">
        <v>1570</v>
      </c>
      <c r="AG3" s="481">
        <v>507730</v>
      </c>
      <c r="AH3" s="483" t="s">
        <v>1571</v>
      </c>
      <c r="AI3" s="483" t="s">
        <v>1572</v>
      </c>
      <c r="AJ3" s="490">
        <v>69</v>
      </c>
      <c r="AK3" s="490"/>
      <c r="AL3" s="490">
        <v>1.7</v>
      </c>
      <c r="AM3" s="490"/>
      <c r="AN3" s="490" t="s">
        <v>1800</v>
      </c>
      <c r="AO3" s="490" t="s">
        <v>1800</v>
      </c>
      <c r="AP3" s="491" t="s">
        <v>1800</v>
      </c>
      <c r="AQ3" s="490" t="s">
        <v>1800</v>
      </c>
    </row>
    <row r="4" spans="1:43" ht="25.5">
      <c r="A4" t="e">
        <f>VLOOKUP(B4,Data!E:E,1,0)</f>
        <v>#N/A</v>
      </c>
      <c r="B4" s="482">
        <v>51096</v>
      </c>
      <c r="C4" s="526"/>
      <c r="D4" s="524" t="str">
        <f>VLOOKUP(I4,PSO!$A$3:$A$76,1,0)</f>
        <v>TP2015118</v>
      </c>
      <c r="E4" s="524" t="e">
        <f>VLOOKUP(I4,SWEPCO!$A$3:$A$212,1,0)</f>
        <v>#N/A</v>
      </c>
      <c r="F4" s="524" t="e">
        <f>VLOOKUP(I4,#REF!,1,0)</f>
        <v>#REF!</v>
      </c>
      <c r="G4" s="526" t="s">
        <v>1720</v>
      </c>
      <c r="H4" s="526"/>
      <c r="I4" s="524" t="str">
        <f t="shared" si="0"/>
        <v>TP2015118</v>
      </c>
      <c r="J4" s="527" t="s">
        <v>1629</v>
      </c>
      <c r="K4" s="482">
        <v>200382</v>
      </c>
      <c r="L4" s="482"/>
      <c r="M4" s="482">
        <v>30809</v>
      </c>
      <c r="N4" s="482" t="s">
        <v>1425</v>
      </c>
      <c r="O4" s="493" t="s">
        <v>1630</v>
      </c>
      <c r="P4" s="493" t="s">
        <v>1631</v>
      </c>
      <c r="Q4" s="482" t="s">
        <v>1421</v>
      </c>
      <c r="R4" s="494" t="s">
        <v>1888</v>
      </c>
      <c r="S4" s="495">
        <v>43993</v>
      </c>
      <c r="T4" s="485">
        <f>_xlfn.IFNA(VLOOKUP(B4,'Q4 2020 Initial PTP'!$B$2:$T$27,18,0),"Not Found")</f>
        <v>43993</v>
      </c>
      <c r="U4" s="495">
        <v>44348</v>
      </c>
      <c r="V4" s="496">
        <v>42472</v>
      </c>
      <c r="W4" s="493" t="s">
        <v>1456</v>
      </c>
      <c r="X4" s="497">
        <v>4319501</v>
      </c>
      <c r="Y4" s="482">
        <v>2016</v>
      </c>
      <c r="Z4" s="497">
        <v>4767920.8821679996</v>
      </c>
      <c r="AA4" s="497">
        <v>6445009</v>
      </c>
      <c r="AB4" s="498">
        <v>6193883</v>
      </c>
      <c r="AC4" s="482"/>
      <c r="AD4" s="499" t="s">
        <v>1799</v>
      </c>
      <c r="AE4" s="482">
        <v>505610</v>
      </c>
      <c r="AF4" s="482" t="s">
        <v>1632</v>
      </c>
      <c r="AG4" s="482">
        <v>509757</v>
      </c>
      <c r="AH4" s="493" t="s">
        <v>1633</v>
      </c>
      <c r="AI4" s="493" t="s">
        <v>1634</v>
      </c>
      <c r="AJ4" s="500">
        <v>138</v>
      </c>
      <c r="AK4" s="500">
        <v>2</v>
      </c>
      <c r="AL4" s="500">
        <v>2</v>
      </c>
      <c r="AM4" s="500">
        <v>2</v>
      </c>
      <c r="AN4" s="491" t="s">
        <v>1800</v>
      </c>
      <c r="AO4" s="500" t="s">
        <v>1800</v>
      </c>
      <c r="AP4" s="491" t="s">
        <v>1800</v>
      </c>
      <c r="AQ4" s="500" t="s">
        <v>1800</v>
      </c>
    </row>
    <row r="5" spans="1:43" ht="25.5">
      <c r="A5" t="e">
        <f>VLOOKUP(B5,Data!E:E,1,0)</f>
        <v>#N/A</v>
      </c>
      <c r="B5" s="482">
        <v>51446</v>
      </c>
      <c r="C5" s="526" t="s">
        <v>1748</v>
      </c>
      <c r="D5" s="524" t="str">
        <f>VLOOKUP(I5,PSO!$A$3:$A$76,1,0)</f>
        <v>TP2015169</v>
      </c>
      <c r="E5" s="524" t="e">
        <f>VLOOKUP(I5,SWEPCO!$A$3:$A$212,1,0)</f>
        <v>#N/A</v>
      </c>
      <c r="F5" s="524" t="e">
        <f>VLOOKUP(I5,#REF!,1,0)</f>
        <v>#REF!</v>
      </c>
      <c r="G5" s="526" t="s">
        <v>1720</v>
      </c>
      <c r="H5" s="526"/>
      <c r="I5" s="534" t="s">
        <v>818</v>
      </c>
      <c r="J5" s="527" t="s">
        <v>1890</v>
      </c>
      <c r="K5" s="482">
        <v>200386</v>
      </c>
      <c r="L5" s="482"/>
      <c r="M5" s="482">
        <v>31003</v>
      </c>
      <c r="N5" s="482" t="s">
        <v>1425</v>
      </c>
      <c r="O5" s="493" t="s">
        <v>1753</v>
      </c>
      <c r="P5" s="493" t="s">
        <v>451</v>
      </c>
      <c r="Q5" s="482" t="s">
        <v>1421</v>
      </c>
      <c r="R5" s="500" t="s">
        <v>1889</v>
      </c>
      <c r="S5" s="495">
        <v>42648</v>
      </c>
      <c r="T5" s="485">
        <f>_xlfn.IFNA(VLOOKUP(B5,'Q4 2020 Initial PTP'!$B$2:$T$27,18,0),"Not Found")</f>
        <v>42648</v>
      </c>
      <c r="U5" s="495">
        <v>42887</v>
      </c>
      <c r="V5" s="496">
        <v>42507</v>
      </c>
      <c r="W5" s="493" t="s">
        <v>1422</v>
      </c>
      <c r="X5" s="497">
        <v>518011.16</v>
      </c>
      <c r="Y5" s="482">
        <v>2016</v>
      </c>
      <c r="Z5" s="497">
        <v>518011.16</v>
      </c>
      <c r="AA5" s="497">
        <v>518011.16</v>
      </c>
      <c r="AB5" s="501">
        <v>183230.63</v>
      </c>
      <c r="AC5" s="498"/>
      <c r="AD5" s="499" t="s">
        <v>1799</v>
      </c>
      <c r="AE5" s="482">
        <v>510396</v>
      </c>
      <c r="AF5" s="482" t="s">
        <v>1443</v>
      </c>
      <c r="AG5" s="482"/>
      <c r="AH5" s="493"/>
      <c r="AI5" s="493" t="s">
        <v>1444</v>
      </c>
      <c r="AJ5" s="500">
        <v>138</v>
      </c>
      <c r="AK5" s="500"/>
      <c r="AL5" s="500"/>
      <c r="AM5" s="500"/>
      <c r="AN5" s="500" t="s">
        <v>1800</v>
      </c>
      <c r="AO5" s="500" t="s">
        <v>1800</v>
      </c>
      <c r="AP5" s="491" t="s">
        <v>1800</v>
      </c>
      <c r="AQ5" s="500" t="s">
        <v>1800</v>
      </c>
    </row>
    <row r="6" spans="1:43" ht="38.25">
      <c r="A6" t="e">
        <f>VLOOKUP(B6,Data!E:E,1,0)</f>
        <v>#N/A</v>
      </c>
      <c r="B6" s="482">
        <v>51558</v>
      </c>
      <c r="C6" s="526"/>
      <c r="D6" s="524" t="e">
        <f>VLOOKUP(I6,PSO!$A$3:$A$76,1,0)</f>
        <v>#N/A</v>
      </c>
      <c r="E6" s="524" t="e">
        <f>VLOOKUP(I6,SWEPCO!$A$3:$A$212,1,0)</f>
        <v>#N/A</v>
      </c>
      <c r="F6" s="524" t="e">
        <f>VLOOKUP(I6,#REF!,1,0)</f>
        <v>#REF!</v>
      </c>
      <c r="G6" s="526" t="s">
        <v>1719</v>
      </c>
      <c r="H6" s="526" t="s">
        <v>1423</v>
      </c>
      <c r="I6" s="524" t="str">
        <f t="shared" si="0"/>
        <v>TA2011012</v>
      </c>
      <c r="J6" s="527" t="s">
        <v>1424</v>
      </c>
      <c r="K6" s="482">
        <v>200386</v>
      </c>
      <c r="L6" s="482"/>
      <c r="M6" s="482">
        <v>31057</v>
      </c>
      <c r="N6" s="482" t="s">
        <v>1425</v>
      </c>
      <c r="O6" s="493" t="s">
        <v>1747</v>
      </c>
      <c r="P6" s="493" t="s">
        <v>1427</v>
      </c>
      <c r="Q6" s="482" t="s">
        <v>1428</v>
      </c>
      <c r="R6" s="494" t="s">
        <v>1889</v>
      </c>
      <c r="S6" s="495">
        <v>43817</v>
      </c>
      <c r="T6" s="485">
        <f>_xlfn.IFNA(VLOOKUP(B6,'Q4 2020 Initial PTP'!$B$2:$T$27,18,0),"Not Found")</f>
        <v>43817</v>
      </c>
      <c r="U6" s="495">
        <v>42887</v>
      </c>
      <c r="V6" s="496">
        <v>42507</v>
      </c>
      <c r="W6" s="493" t="s">
        <v>1422</v>
      </c>
      <c r="X6" s="497">
        <v>13512896.75</v>
      </c>
      <c r="Y6" s="482">
        <v>2016</v>
      </c>
      <c r="Z6" s="497">
        <v>14551911.759103</v>
      </c>
      <c r="AA6" s="497">
        <v>11805970.48</v>
      </c>
      <c r="AB6" s="501">
        <v>8544022.0800000001</v>
      </c>
      <c r="AC6" s="498" t="s">
        <v>1891</v>
      </c>
      <c r="AD6" s="499" t="s">
        <v>1799</v>
      </c>
      <c r="AE6" s="482">
        <v>510912</v>
      </c>
      <c r="AF6" s="482" t="s">
        <v>1429</v>
      </c>
      <c r="AG6" s="482">
        <v>510899</v>
      </c>
      <c r="AH6" s="493" t="s">
        <v>1430</v>
      </c>
      <c r="AI6" s="493" t="s">
        <v>1431</v>
      </c>
      <c r="AJ6" s="500">
        <v>69</v>
      </c>
      <c r="AK6" s="500"/>
      <c r="AL6" s="500"/>
      <c r="AM6" s="500"/>
      <c r="AN6" s="491" t="s">
        <v>1800</v>
      </c>
      <c r="AO6" s="500" t="s">
        <v>1800</v>
      </c>
      <c r="AP6" s="491" t="s">
        <v>1800</v>
      </c>
      <c r="AQ6" s="500" t="s">
        <v>1800</v>
      </c>
    </row>
    <row r="7" spans="1:43" ht="38.25">
      <c r="A7" t="e">
        <f>VLOOKUP(B7,Data!E:E,1,0)</f>
        <v>#N/A</v>
      </c>
      <c r="B7" s="482">
        <v>51559</v>
      </c>
      <c r="C7" s="526"/>
      <c r="D7" s="524" t="e">
        <f>VLOOKUP(I7,PSO!$A$3:$A$76,1,0)</f>
        <v>#N/A</v>
      </c>
      <c r="E7" s="524" t="e">
        <f>VLOOKUP(I7,SWEPCO!$A$3:$A$212,1,0)</f>
        <v>#N/A</v>
      </c>
      <c r="F7" s="524" t="e">
        <f>VLOOKUP(I7,#REF!,1,0)</f>
        <v>#REF!</v>
      </c>
      <c r="G7" s="526" t="s">
        <v>1719</v>
      </c>
      <c r="H7" s="526" t="s">
        <v>1423</v>
      </c>
      <c r="I7" s="524" t="str">
        <f t="shared" si="0"/>
        <v>TA2011012</v>
      </c>
      <c r="J7" s="527" t="s">
        <v>1424</v>
      </c>
      <c r="K7" s="482">
        <v>200386</v>
      </c>
      <c r="L7" s="482"/>
      <c r="M7" s="482">
        <v>31057</v>
      </c>
      <c r="N7" s="482" t="s">
        <v>1425</v>
      </c>
      <c r="O7" s="493" t="s">
        <v>1747</v>
      </c>
      <c r="P7" s="493" t="s">
        <v>1435</v>
      </c>
      <c r="Q7" s="482" t="s">
        <v>1428</v>
      </c>
      <c r="R7" s="494" t="s">
        <v>1889</v>
      </c>
      <c r="S7" s="495">
        <v>44885</v>
      </c>
      <c r="T7" s="485">
        <f>_xlfn.IFNA(VLOOKUP(B7,'Q4 2020 Initial PTP'!$B$2:$T$27,18,0),"Not Found")</f>
        <v>44885</v>
      </c>
      <c r="U7" s="495">
        <v>42887</v>
      </c>
      <c r="V7" s="496">
        <v>42507</v>
      </c>
      <c r="W7" s="493" t="s">
        <v>1422</v>
      </c>
      <c r="X7" s="497">
        <v>15146463.699999999</v>
      </c>
      <c r="Y7" s="482">
        <v>2016</v>
      </c>
      <c r="Z7" s="497">
        <v>17136833.382647</v>
      </c>
      <c r="AA7" s="497">
        <v>15595092.289999999</v>
      </c>
      <c r="AB7" s="501">
        <v>9226023.9199999999</v>
      </c>
      <c r="AC7" s="502" t="s">
        <v>1891</v>
      </c>
      <c r="AD7" s="499" t="s">
        <v>1804</v>
      </c>
      <c r="AE7" s="482">
        <v>510912</v>
      </c>
      <c r="AF7" s="482" t="s">
        <v>1429</v>
      </c>
      <c r="AG7" s="482">
        <v>510885</v>
      </c>
      <c r="AH7" s="493" t="s">
        <v>1436</v>
      </c>
      <c r="AI7" s="493" t="s">
        <v>1437</v>
      </c>
      <c r="AJ7" s="500">
        <v>69</v>
      </c>
      <c r="AK7" s="500"/>
      <c r="AL7" s="500"/>
      <c r="AM7" s="500"/>
      <c r="AN7" s="500"/>
      <c r="AO7" s="500" t="s">
        <v>1800</v>
      </c>
      <c r="AP7" s="500" t="s">
        <v>1801</v>
      </c>
      <c r="AQ7" s="500" t="s">
        <v>1800</v>
      </c>
    </row>
    <row r="8" spans="1:43" ht="38.25">
      <c r="A8" t="e">
        <f>VLOOKUP(B8,Data!E:E,1,0)</f>
        <v>#N/A</v>
      </c>
      <c r="B8" s="482">
        <v>51560</v>
      </c>
      <c r="C8" s="526"/>
      <c r="D8" s="524" t="e">
        <f>VLOOKUP(I8,PSO!$A$3:$A$76,1,0)</f>
        <v>#N/A</v>
      </c>
      <c r="E8" s="524" t="e">
        <f>VLOOKUP(I8,SWEPCO!$A$3:$A$212,1,0)</f>
        <v>#N/A</v>
      </c>
      <c r="F8" s="524" t="e">
        <f>VLOOKUP(I8,#REF!,1,0)</f>
        <v>#REF!</v>
      </c>
      <c r="G8" s="526" t="s">
        <v>1719</v>
      </c>
      <c r="H8" s="526" t="s">
        <v>1423</v>
      </c>
      <c r="I8" s="524" t="str">
        <f t="shared" si="0"/>
        <v>TA2011012</v>
      </c>
      <c r="J8" s="527" t="s">
        <v>1424</v>
      </c>
      <c r="K8" s="482">
        <v>200386</v>
      </c>
      <c r="L8" s="482"/>
      <c r="M8" s="482">
        <v>31057</v>
      </c>
      <c r="N8" s="482" t="s">
        <v>1425</v>
      </c>
      <c r="O8" s="493" t="s">
        <v>1747</v>
      </c>
      <c r="P8" s="493" t="s">
        <v>1439</v>
      </c>
      <c r="Q8" s="482" t="s">
        <v>1428</v>
      </c>
      <c r="R8" s="494" t="s">
        <v>1889</v>
      </c>
      <c r="S8" s="495">
        <v>44885</v>
      </c>
      <c r="T8" s="485">
        <f>_xlfn.IFNA(VLOOKUP(B8,'Q4 2020 Initial PTP'!$B$2:$T$27,18,0),"Not Found")</f>
        <v>44885</v>
      </c>
      <c r="U8" s="495">
        <v>42887</v>
      </c>
      <c r="V8" s="496">
        <v>42507</v>
      </c>
      <c r="W8" s="493" t="s">
        <v>1422</v>
      </c>
      <c r="X8" s="497">
        <v>21668581.75</v>
      </c>
      <c r="Y8" s="482">
        <v>2016</v>
      </c>
      <c r="Z8" s="497">
        <v>24516011.291005999</v>
      </c>
      <c r="AA8" s="497">
        <v>21981547.800000001</v>
      </c>
      <c r="AB8" s="501"/>
      <c r="AC8" s="493"/>
      <c r="AD8" s="499" t="s">
        <v>1804</v>
      </c>
      <c r="AE8" s="482">
        <v>510882</v>
      </c>
      <c r="AF8" s="482" t="s">
        <v>1440</v>
      </c>
      <c r="AG8" s="482">
        <v>510885</v>
      </c>
      <c r="AH8" s="493" t="s">
        <v>1436</v>
      </c>
      <c r="AI8" s="493" t="s">
        <v>1441</v>
      </c>
      <c r="AJ8" s="500">
        <v>69</v>
      </c>
      <c r="AK8" s="500"/>
      <c r="AL8" s="500"/>
      <c r="AM8" s="500"/>
      <c r="AN8" s="500"/>
      <c r="AO8" s="500" t="s">
        <v>1800</v>
      </c>
      <c r="AP8" s="500" t="s">
        <v>1801</v>
      </c>
      <c r="AQ8" s="500" t="s">
        <v>1800</v>
      </c>
    </row>
    <row r="9" spans="1:43" ht="25.5">
      <c r="A9" t="e">
        <f>VLOOKUP(B9,Data!E:E,1,0)</f>
        <v>#N/A</v>
      </c>
      <c r="B9" s="482">
        <v>61858</v>
      </c>
      <c r="C9" s="526" t="s">
        <v>1748</v>
      </c>
      <c r="D9" s="524" t="str">
        <f>VLOOKUP(I9,PSO!$A$3:$A$76,1,0)</f>
        <v>TP2017011</v>
      </c>
      <c r="E9" s="524" t="e">
        <f>VLOOKUP(I9,SWEPCO!$A$3:$A$212,1,0)</f>
        <v>#N/A</v>
      </c>
      <c r="F9" s="524" t="e">
        <f>VLOOKUP(I9,#REF!,1,0)</f>
        <v>#REF!</v>
      </c>
      <c r="G9" s="526" t="s">
        <v>1720</v>
      </c>
      <c r="H9" s="526"/>
      <c r="I9" s="524" t="str">
        <f t="shared" si="0"/>
        <v>TP2017011</v>
      </c>
      <c r="J9" s="527" t="s">
        <v>1662</v>
      </c>
      <c r="K9" s="482">
        <v>200446</v>
      </c>
      <c r="L9" s="482"/>
      <c r="M9" s="482">
        <v>41202</v>
      </c>
      <c r="N9" s="482" t="s">
        <v>1425</v>
      </c>
      <c r="O9" s="493" t="s">
        <v>1663</v>
      </c>
      <c r="P9" s="493" t="s">
        <v>1664</v>
      </c>
      <c r="Q9" s="482" t="s">
        <v>1421</v>
      </c>
      <c r="R9" s="494" t="s">
        <v>1889</v>
      </c>
      <c r="S9" s="495">
        <v>43819</v>
      </c>
      <c r="T9" s="485">
        <f>_xlfn.IFNA(VLOOKUP(B9,'Q4 2020 Initial PTP'!$B$2:$T$27,18,0),"Not Found")</f>
        <v>43819</v>
      </c>
      <c r="U9" s="495">
        <v>43252</v>
      </c>
      <c r="V9" s="496">
        <v>42867</v>
      </c>
      <c r="W9" s="493" t="s">
        <v>1565</v>
      </c>
      <c r="X9" s="497">
        <v>6014381.1299999999</v>
      </c>
      <c r="Y9" s="482">
        <v>2017</v>
      </c>
      <c r="Z9" s="497">
        <v>6318859.1747059999</v>
      </c>
      <c r="AA9" s="497">
        <v>7238795</v>
      </c>
      <c r="AB9" s="501">
        <v>8151314</v>
      </c>
      <c r="AC9" s="498"/>
      <c r="AD9" s="499" t="s">
        <v>1799</v>
      </c>
      <c r="AE9" s="482">
        <v>509811</v>
      </c>
      <c r="AF9" s="482" t="s">
        <v>1665</v>
      </c>
      <c r="AG9" s="482">
        <v>509831</v>
      </c>
      <c r="AH9" s="493" t="s">
        <v>1666</v>
      </c>
      <c r="AI9" s="493" t="s">
        <v>1667</v>
      </c>
      <c r="AJ9" s="500">
        <v>138</v>
      </c>
      <c r="AK9" s="500">
        <v>1.8</v>
      </c>
      <c r="AL9" s="500"/>
      <c r="AM9" s="500"/>
      <c r="AN9" s="491" t="s">
        <v>1800</v>
      </c>
      <c r="AO9" s="500" t="s">
        <v>1800</v>
      </c>
      <c r="AP9" s="491" t="s">
        <v>1800</v>
      </c>
      <c r="AQ9" s="500" t="s">
        <v>1800</v>
      </c>
    </row>
    <row r="10" spans="1:43">
      <c r="A10" t="e">
        <f>VLOOKUP(B10,Data!E:E,1,0)</f>
        <v>#N/A</v>
      </c>
      <c r="B10" s="482">
        <v>72066</v>
      </c>
      <c r="C10" s="524" t="s">
        <v>1748</v>
      </c>
      <c r="D10" s="524" t="e">
        <f>VLOOKUP(I10,PSO!$A$3:$A$76,1,0)</f>
        <v>#N/A</v>
      </c>
      <c r="E10" s="524" t="str">
        <f>VLOOKUP(I10,SWEPCO!$A$3:$A$212,1,0)</f>
        <v>TA2016806</v>
      </c>
      <c r="F10" s="524" t="e">
        <f>VLOOKUP(I10,#REF!,1,0)</f>
        <v>#REF!</v>
      </c>
      <c r="G10" s="526" t="s">
        <v>1720</v>
      </c>
      <c r="H10" s="524"/>
      <c r="I10" s="534" t="s">
        <v>1749</v>
      </c>
      <c r="J10" s="537" t="s">
        <v>1892</v>
      </c>
      <c r="K10" s="481">
        <v>210491</v>
      </c>
      <c r="L10" s="481"/>
      <c r="M10" s="481">
        <v>51300</v>
      </c>
      <c r="N10" s="481" t="s">
        <v>1425</v>
      </c>
      <c r="O10" s="483" t="s">
        <v>1750</v>
      </c>
      <c r="P10" s="483" t="s">
        <v>1751</v>
      </c>
      <c r="Q10" s="481" t="s">
        <v>1421</v>
      </c>
      <c r="R10" s="484" t="s">
        <v>1889</v>
      </c>
      <c r="S10" s="485">
        <v>43566</v>
      </c>
      <c r="T10" s="485">
        <f>_xlfn.IFNA(VLOOKUP(B10,'Q4 2020 Initial PTP'!$B$2:$T$27,18,0),"Not Found")</f>
        <v>43566</v>
      </c>
      <c r="U10" s="485">
        <v>43617</v>
      </c>
      <c r="V10" s="486">
        <v>43329</v>
      </c>
      <c r="W10" s="483" t="s">
        <v>1808</v>
      </c>
      <c r="X10" s="487">
        <v>3357600</v>
      </c>
      <c r="Y10" s="481">
        <v>2018</v>
      </c>
      <c r="Z10" s="487">
        <v>3441540</v>
      </c>
      <c r="AA10" s="487">
        <v>3357600</v>
      </c>
      <c r="AB10" s="503">
        <v>1922898.94</v>
      </c>
      <c r="AC10" s="492" t="s">
        <v>1891</v>
      </c>
      <c r="AD10" s="489" t="s">
        <v>1799</v>
      </c>
      <c r="AE10" s="481">
        <v>504185</v>
      </c>
      <c r="AF10" s="481" t="s">
        <v>1893</v>
      </c>
      <c r="AG10" s="481">
        <v>504032</v>
      </c>
      <c r="AH10" s="483" t="s">
        <v>1894</v>
      </c>
      <c r="AI10" s="483" t="s">
        <v>1755</v>
      </c>
      <c r="AJ10" s="490">
        <v>69</v>
      </c>
      <c r="AK10" s="490"/>
      <c r="AL10" s="490"/>
      <c r="AM10" s="490"/>
      <c r="AN10" s="490" t="s">
        <v>1800</v>
      </c>
      <c r="AO10" s="490" t="s">
        <v>1800</v>
      </c>
      <c r="AP10" s="491" t="s">
        <v>1800</v>
      </c>
      <c r="AQ10" s="490" t="s">
        <v>1800</v>
      </c>
    </row>
    <row r="11" spans="1:43" ht="306">
      <c r="A11" t="e">
        <f>VLOOKUP(B11,Data!E:E,1,0)</f>
        <v>#N/A</v>
      </c>
      <c r="B11" s="482">
        <v>82137</v>
      </c>
      <c r="C11" s="524"/>
      <c r="D11" s="524" t="e">
        <f>VLOOKUP(I11,PSO!$A$3:$A$76,1,0)</f>
        <v>#N/A</v>
      </c>
      <c r="E11" s="524" t="e">
        <f>VLOOKUP(I11,SWEPCO!$A$3:$A$212,1,0)</f>
        <v>#N/A</v>
      </c>
      <c r="F11" s="524" t="e">
        <f>VLOOKUP(I11,#REF!,1,0)</f>
        <v>#REF!</v>
      </c>
      <c r="G11" s="526" t="s">
        <v>1719</v>
      </c>
      <c r="H11" s="524" t="s">
        <v>1724</v>
      </c>
      <c r="I11" s="524" t="str">
        <f t="shared" si="0"/>
        <v>TP2017247</v>
      </c>
      <c r="J11" s="525" t="s">
        <v>1703</v>
      </c>
      <c r="K11" s="481"/>
      <c r="L11" s="481"/>
      <c r="M11" s="481">
        <v>51337</v>
      </c>
      <c r="N11" s="481" t="s">
        <v>1425</v>
      </c>
      <c r="O11" s="483" t="s">
        <v>1704</v>
      </c>
      <c r="P11" s="483" t="s">
        <v>1705</v>
      </c>
      <c r="Q11" s="481" t="s">
        <v>1592</v>
      </c>
      <c r="R11" s="484" t="s">
        <v>1895</v>
      </c>
      <c r="S11" s="485">
        <v>44104</v>
      </c>
      <c r="T11" s="485">
        <f>_xlfn.IFNA(VLOOKUP(B11,'Q4 2020 Initial PTP'!$B$2:$T$27,18,0),"Not Found")</f>
        <v>44196</v>
      </c>
      <c r="U11" s="485"/>
      <c r="V11" s="486"/>
      <c r="W11" s="483" t="s">
        <v>1826</v>
      </c>
      <c r="X11" s="487"/>
      <c r="Y11" s="481"/>
      <c r="Z11" s="487"/>
      <c r="AA11" s="487">
        <v>700000</v>
      </c>
      <c r="AB11" s="487">
        <v>0</v>
      </c>
      <c r="AC11" s="492"/>
      <c r="AD11" s="489" t="s">
        <v>1799</v>
      </c>
      <c r="AE11" s="481"/>
      <c r="AF11" s="481"/>
      <c r="AG11" s="481"/>
      <c r="AH11" s="483"/>
      <c r="AI11" s="483" t="s">
        <v>1706</v>
      </c>
      <c r="AJ11" s="490"/>
      <c r="AK11" s="490"/>
      <c r="AL11" s="490"/>
      <c r="AM11" s="490"/>
      <c r="AN11" s="504"/>
      <c r="AO11" s="490" t="s">
        <v>1800</v>
      </c>
      <c r="AP11" s="504" t="s">
        <v>1801</v>
      </c>
      <c r="AQ11" s="490" t="s">
        <v>1800</v>
      </c>
    </row>
    <row r="12" spans="1:43" ht="255.75">
      <c r="A12" t="e">
        <f>VLOOKUP(B12,Data!E:E,1,0)</f>
        <v>#N/A</v>
      </c>
      <c r="B12" s="506">
        <v>82138</v>
      </c>
      <c r="C12" s="524"/>
      <c r="D12" s="524" t="e">
        <f>VLOOKUP(I12,PSO!$A$3:$A$76,1,0)</f>
        <v>#N/A</v>
      </c>
      <c r="E12" s="524" t="e">
        <f>VLOOKUP(I12,SWEPCO!$A$3:$A$212,1,0)</f>
        <v>#N/A</v>
      </c>
      <c r="F12" s="524" t="e">
        <f>VLOOKUP(I12,#REF!,1,0)</f>
        <v>#REF!</v>
      </c>
      <c r="G12" s="526" t="s">
        <v>1719</v>
      </c>
      <c r="H12" s="524" t="s">
        <v>1724</v>
      </c>
      <c r="I12" s="524" t="str">
        <f t="shared" si="0"/>
        <v>TP2017247</v>
      </c>
      <c r="J12" s="525" t="s">
        <v>1703</v>
      </c>
      <c r="K12" s="505"/>
      <c r="L12" s="505"/>
      <c r="M12" s="505">
        <v>51337</v>
      </c>
      <c r="N12" s="505" t="s">
        <v>1425</v>
      </c>
      <c r="O12" s="507" t="s">
        <v>1704</v>
      </c>
      <c r="P12" s="507" t="s">
        <v>1707</v>
      </c>
      <c r="Q12" s="505" t="s">
        <v>1592</v>
      </c>
      <c r="R12" s="508" t="s">
        <v>1895</v>
      </c>
      <c r="S12" s="509">
        <v>44104</v>
      </c>
      <c r="T12" s="485">
        <f>_xlfn.IFNA(VLOOKUP(B12,'Q4 2020 Initial PTP'!$B$2:$T$27,18,0),"Not Found")</f>
        <v>44196</v>
      </c>
      <c r="U12" s="509"/>
      <c r="V12" s="510"/>
      <c r="W12" s="507" t="s">
        <v>1826</v>
      </c>
      <c r="X12" s="511"/>
      <c r="Y12" s="505"/>
      <c r="Z12" s="511"/>
      <c r="AA12" s="511">
        <v>8700000</v>
      </c>
      <c r="AB12" s="511">
        <v>0</v>
      </c>
      <c r="AC12" s="512"/>
      <c r="AD12" s="513" t="s">
        <v>1799</v>
      </c>
      <c r="AE12" s="505"/>
      <c r="AF12" s="505"/>
      <c r="AG12" s="505"/>
      <c r="AH12" s="507"/>
      <c r="AI12" s="507" t="s">
        <v>1708</v>
      </c>
      <c r="AJ12" s="508"/>
      <c r="AK12" s="508"/>
      <c r="AL12" s="508"/>
      <c r="AM12" s="508"/>
      <c r="AN12" s="504"/>
      <c r="AO12" s="490" t="s">
        <v>1800</v>
      </c>
      <c r="AP12" s="504" t="s">
        <v>1801</v>
      </c>
      <c r="AQ12" s="490" t="s">
        <v>1800</v>
      </c>
    </row>
    <row r="13" spans="1:43" ht="25.5">
      <c r="A13" t="e">
        <f>VLOOKUP(B13,Data!E:E,1,0)</f>
        <v>#N/A</v>
      </c>
      <c r="B13" s="482">
        <v>112360</v>
      </c>
      <c r="C13" s="524" t="s">
        <v>1748</v>
      </c>
      <c r="D13" s="524" t="e">
        <f>VLOOKUP(I13,PSO!$A$3:$A$76,1,0)</f>
        <v>#N/A</v>
      </c>
      <c r="E13" s="524" t="e">
        <f>VLOOKUP(I13,SWEPCO!$A$3:$A$212,1,0)</f>
        <v>#N/A</v>
      </c>
      <c r="F13" s="524" t="e">
        <f>VLOOKUP(I13,#REF!,1,0)</f>
        <v>#REF!</v>
      </c>
      <c r="G13" s="534" t="s">
        <v>1719</v>
      </c>
      <c r="H13" s="539" t="s">
        <v>1884</v>
      </c>
      <c r="I13" s="524" t="str">
        <f t="shared" si="0"/>
        <v>TP2019245</v>
      </c>
      <c r="J13" s="525" t="s">
        <v>1846</v>
      </c>
      <c r="K13" s="481">
        <v>210544</v>
      </c>
      <c r="L13" s="481"/>
      <c r="M13" s="481">
        <v>81500</v>
      </c>
      <c r="N13" s="481" t="s">
        <v>1425</v>
      </c>
      <c r="O13" s="483" t="s">
        <v>1848</v>
      </c>
      <c r="P13" s="483" t="s">
        <v>1849</v>
      </c>
      <c r="Q13" s="481" t="s">
        <v>1421</v>
      </c>
      <c r="R13" s="484" t="s">
        <v>1889</v>
      </c>
      <c r="S13" s="485">
        <v>45047</v>
      </c>
      <c r="T13" s="485">
        <f>_xlfn.IFNA(VLOOKUP(B13,'Q4 2020 Initial PTP'!$B$2:$T$27,18,0),"Not Found")</f>
        <v>44866</v>
      </c>
      <c r="U13" s="485">
        <v>44348</v>
      </c>
      <c r="V13" s="486">
        <v>43787</v>
      </c>
      <c r="W13" s="483" t="s">
        <v>1814</v>
      </c>
      <c r="X13" s="487">
        <v>16288000</v>
      </c>
      <c r="Y13" s="481">
        <v>2020</v>
      </c>
      <c r="Z13" s="487">
        <v>16695200</v>
      </c>
      <c r="AA13" s="487">
        <v>33619929</v>
      </c>
      <c r="AB13" s="487">
        <v>0</v>
      </c>
      <c r="AC13" s="483"/>
      <c r="AD13" s="489" t="s">
        <v>768</v>
      </c>
      <c r="AE13" s="481">
        <v>509783</v>
      </c>
      <c r="AF13" s="481" t="s">
        <v>1896</v>
      </c>
      <c r="AG13" s="481"/>
      <c r="AH13" s="483"/>
      <c r="AI13" s="483" t="s">
        <v>1850</v>
      </c>
      <c r="AJ13" s="490">
        <v>138</v>
      </c>
      <c r="AK13" s="490">
        <v>1.56</v>
      </c>
      <c r="AL13" s="490"/>
      <c r="AM13" s="490"/>
      <c r="AN13" s="490"/>
      <c r="AO13" s="490" t="s">
        <v>1800</v>
      </c>
      <c r="AP13" s="490"/>
      <c r="AQ13" s="490" t="s">
        <v>1800</v>
      </c>
    </row>
    <row r="14" spans="1:43" ht="25.5">
      <c r="A14" t="e">
        <f>VLOOKUP(B14,Data!E:E,1,0)</f>
        <v>#N/A</v>
      </c>
      <c r="B14" s="482">
        <v>112361</v>
      </c>
      <c r="C14" s="524" t="s">
        <v>1748</v>
      </c>
      <c r="D14" s="524" t="e">
        <f>VLOOKUP(I14,PSO!$A$3:$A$76,1,0)</f>
        <v>#N/A</v>
      </c>
      <c r="E14" s="524" t="e">
        <f>VLOOKUP(I14,SWEPCO!$A$3:$A$212,1,0)</f>
        <v>#N/A</v>
      </c>
      <c r="F14" s="524" t="e">
        <f>VLOOKUP(I14,#REF!,1,0)</f>
        <v>#REF!</v>
      </c>
      <c r="G14" s="534" t="s">
        <v>1719</v>
      </c>
      <c r="H14" s="539" t="s">
        <v>1884</v>
      </c>
      <c r="I14" s="524" t="str">
        <f t="shared" si="0"/>
        <v>TA2019024</v>
      </c>
      <c r="J14" s="525" t="s">
        <v>1810</v>
      </c>
      <c r="K14" s="481">
        <v>210544</v>
      </c>
      <c r="L14" s="481"/>
      <c r="M14" s="481">
        <v>81501</v>
      </c>
      <c r="N14" s="481" t="s">
        <v>1425</v>
      </c>
      <c r="O14" s="483" t="s">
        <v>1897</v>
      </c>
      <c r="P14" s="483" t="s">
        <v>1813</v>
      </c>
      <c r="Q14" s="481" t="s">
        <v>1421</v>
      </c>
      <c r="R14" s="484" t="s">
        <v>1889</v>
      </c>
      <c r="S14" s="485">
        <v>45275</v>
      </c>
      <c r="T14" s="485">
        <f>_xlfn.IFNA(VLOOKUP(B14,'Q4 2020 Initial PTP'!$B$2:$T$27,18,0),"Not Found")</f>
        <v>45275</v>
      </c>
      <c r="U14" s="485">
        <v>44348</v>
      </c>
      <c r="V14" s="486">
        <v>43787</v>
      </c>
      <c r="W14" s="483" t="s">
        <v>1814</v>
      </c>
      <c r="X14" s="487">
        <v>4421345</v>
      </c>
      <c r="Y14" s="481">
        <v>2020</v>
      </c>
      <c r="Z14" s="487">
        <v>4531878.625</v>
      </c>
      <c r="AA14" s="487">
        <v>4194065</v>
      </c>
      <c r="AB14" s="487">
        <v>0</v>
      </c>
      <c r="AC14" s="483"/>
      <c r="AD14" s="489" t="s">
        <v>1804</v>
      </c>
      <c r="AE14" s="481">
        <v>511477</v>
      </c>
      <c r="AF14" s="481" t="s">
        <v>1618</v>
      </c>
      <c r="AG14" s="481"/>
      <c r="AH14" s="483"/>
      <c r="AI14" s="483" t="s">
        <v>1815</v>
      </c>
      <c r="AJ14" s="490">
        <v>138</v>
      </c>
      <c r="AK14" s="490"/>
      <c r="AL14" s="490"/>
      <c r="AM14" s="490"/>
      <c r="AN14" s="490"/>
      <c r="AO14" s="490" t="s">
        <v>1800</v>
      </c>
      <c r="AP14" s="490"/>
      <c r="AQ14" s="490" t="s">
        <v>1800</v>
      </c>
    </row>
    <row r="15" spans="1:43" ht="38.25">
      <c r="A15" t="e">
        <f>VLOOKUP(B15,Data!E:E,1,0)</f>
        <v>#N/A</v>
      </c>
      <c r="B15" s="482">
        <v>112389</v>
      </c>
      <c r="C15" s="524" t="s">
        <v>1748</v>
      </c>
      <c r="D15" s="524" t="e">
        <f>VLOOKUP(I15,PSO!$A$3:$A$76,1,0)</f>
        <v>#N/A</v>
      </c>
      <c r="E15" s="524" t="e">
        <f>VLOOKUP(I15,SWEPCO!$A$3:$A$212,1,0)</f>
        <v>#N/A</v>
      </c>
      <c r="F15" s="524" t="e">
        <f>VLOOKUP(I15,#REF!,1,0)</f>
        <v>#REF!</v>
      </c>
      <c r="G15" s="534" t="s">
        <v>1719</v>
      </c>
      <c r="H15" s="539" t="s">
        <v>1883</v>
      </c>
      <c r="I15" s="524" t="str">
        <f t="shared" si="0"/>
        <v>TP2020033</v>
      </c>
      <c r="J15" s="525" t="s">
        <v>1853</v>
      </c>
      <c r="K15" s="481">
        <v>210544</v>
      </c>
      <c r="L15" s="481"/>
      <c r="M15" s="481">
        <v>81520</v>
      </c>
      <c r="N15" s="481" t="s">
        <v>1425</v>
      </c>
      <c r="O15" s="483" t="s">
        <v>1898</v>
      </c>
      <c r="P15" s="483" t="s">
        <v>1856</v>
      </c>
      <c r="Q15" s="481" t="s">
        <v>1421</v>
      </c>
      <c r="R15" s="484" t="s">
        <v>1889</v>
      </c>
      <c r="S15" s="485">
        <v>44708</v>
      </c>
      <c r="T15" s="485">
        <f>_xlfn.IFNA(VLOOKUP(B15,'Q4 2020 Initial PTP'!$B$2:$T$27,18,0),"Not Found")</f>
        <v>44708</v>
      </c>
      <c r="U15" s="485">
        <v>44348</v>
      </c>
      <c r="V15" s="486">
        <v>43787</v>
      </c>
      <c r="W15" s="483" t="s">
        <v>1814</v>
      </c>
      <c r="X15" s="487">
        <v>6724236.7699999996</v>
      </c>
      <c r="Y15" s="481">
        <v>2020</v>
      </c>
      <c r="Z15" s="487">
        <v>6892342.6892499998</v>
      </c>
      <c r="AA15" s="487">
        <v>6724237</v>
      </c>
      <c r="AB15" s="487">
        <v>0</v>
      </c>
      <c r="AC15" s="483"/>
      <c r="AD15" s="489" t="s">
        <v>1804</v>
      </c>
      <c r="AE15" s="481">
        <v>509811</v>
      </c>
      <c r="AF15" s="481" t="s">
        <v>1665</v>
      </c>
      <c r="AG15" s="481">
        <v>509833</v>
      </c>
      <c r="AH15" s="483" t="s">
        <v>1899</v>
      </c>
      <c r="AI15" s="483" t="s">
        <v>1857</v>
      </c>
      <c r="AJ15" s="490" t="s">
        <v>1858</v>
      </c>
      <c r="AK15" s="490">
        <v>2</v>
      </c>
      <c r="AL15" s="490"/>
      <c r="AM15" s="490"/>
      <c r="AN15" s="490"/>
      <c r="AO15" s="490" t="s">
        <v>1800</v>
      </c>
      <c r="AP15" s="490"/>
      <c r="AQ15" s="490" t="s">
        <v>1800</v>
      </c>
    </row>
    <row r="16" spans="1:43" ht="51">
      <c r="A16" t="e">
        <f>VLOOKUP(B16,Data!E:E,1,0)</f>
        <v>#N/A</v>
      </c>
      <c r="B16" s="482">
        <v>112393</v>
      </c>
      <c r="C16" s="524" t="s">
        <v>1748</v>
      </c>
      <c r="D16" s="524" t="e">
        <f>VLOOKUP(I16,PSO!$A$3:$A$76,1,0)</f>
        <v>#N/A</v>
      </c>
      <c r="E16" s="524" t="e">
        <f>VLOOKUP(I16,SWEPCO!$A$3:$A$212,1,0)</f>
        <v>#N/A</v>
      </c>
      <c r="F16" s="524" t="e">
        <f>VLOOKUP(I16,#REF!,1,0)</f>
        <v>#REF!</v>
      </c>
      <c r="G16" s="534" t="s">
        <v>1719</v>
      </c>
      <c r="H16" s="539" t="s">
        <v>1883</v>
      </c>
      <c r="I16" s="524" t="str">
        <f t="shared" si="0"/>
        <v>TP2020033</v>
      </c>
      <c r="J16" s="525" t="s">
        <v>1853</v>
      </c>
      <c r="K16" s="481">
        <v>210544</v>
      </c>
      <c r="L16" s="481"/>
      <c r="M16" s="481">
        <v>81523</v>
      </c>
      <c r="N16" s="481" t="s">
        <v>1425</v>
      </c>
      <c r="O16" s="483" t="s">
        <v>1900</v>
      </c>
      <c r="P16" s="483" t="s">
        <v>1861</v>
      </c>
      <c r="Q16" s="481" t="s">
        <v>1421</v>
      </c>
      <c r="R16" s="484" t="s">
        <v>1889</v>
      </c>
      <c r="S16" s="485">
        <v>44708</v>
      </c>
      <c r="T16" s="485">
        <f>_xlfn.IFNA(VLOOKUP(B16,'Q4 2020 Initial PTP'!$B$2:$T$27,18,0),"Not Found")</f>
        <v>44708</v>
      </c>
      <c r="U16" s="485">
        <v>44348</v>
      </c>
      <c r="V16" s="486">
        <v>43787</v>
      </c>
      <c r="W16" s="483" t="s">
        <v>1814</v>
      </c>
      <c r="X16" s="487">
        <v>1307802</v>
      </c>
      <c r="Y16" s="481">
        <v>2020</v>
      </c>
      <c r="Z16" s="487">
        <v>1340497.05</v>
      </c>
      <c r="AA16" s="487">
        <v>1307802</v>
      </c>
      <c r="AB16" s="487">
        <v>0</v>
      </c>
      <c r="AC16" s="483"/>
      <c r="AD16" s="489" t="s">
        <v>1804</v>
      </c>
      <c r="AE16" s="481">
        <v>509811</v>
      </c>
      <c r="AF16" s="481" t="s">
        <v>1665</v>
      </c>
      <c r="AG16" s="481">
        <v>509828</v>
      </c>
      <c r="AH16" s="483" t="s">
        <v>1901</v>
      </c>
      <c r="AI16" s="483" t="s">
        <v>1862</v>
      </c>
      <c r="AJ16" s="490" t="s">
        <v>1858</v>
      </c>
      <c r="AK16" s="490"/>
      <c r="AL16" s="490">
        <v>1.5</v>
      </c>
      <c r="AM16" s="490"/>
      <c r="AN16" s="490"/>
      <c r="AO16" s="490" t="s">
        <v>1800</v>
      </c>
      <c r="AP16" s="490"/>
      <c r="AQ16" s="490" t="s">
        <v>1800</v>
      </c>
    </row>
    <row r="17" spans="1:43" ht="25.5">
      <c r="A17" t="e">
        <f>VLOOKUP(B17,Data!E:E,1,0)</f>
        <v>#N/A</v>
      </c>
      <c r="B17" s="482">
        <v>112460</v>
      </c>
      <c r="C17" s="524" t="s">
        <v>1748</v>
      </c>
      <c r="D17" s="524" t="e">
        <f>VLOOKUP(I17,PSO!$A$3:$A$76,1,0)</f>
        <v>#N/A</v>
      </c>
      <c r="E17" s="524" t="e">
        <f>VLOOKUP(I17,SWEPCO!$A$3:$A$212,1,0)</f>
        <v>#N/A</v>
      </c>
      <c r="F17" s="524" t="e">
        <f>VLOOKUP(I17,#REF!,1,0)</f>
        <v>#REF!</v>
      </c>
      <c r="G17" s="534" t="s">
        <v>1719</v>
      </c>
      <c r="H17" s="539" t="s">
        <v>1881</v>
      </c>
      <c r="I17" s="524">
        <f t="shared" si="0"/>
        <v>0</v>
      </c>
      <c r="J17" s="525"/>
      <c r="K17" s="481">
        <v>210544</v>
      </c>
      <c r="L17" s="481"/>
      <c r="M17" s="481">
        <v>81561</v>
      </c>
      <c r="N17" s="481" t="s">
        <v>1425</v>
      </c>
      <c r="O17" s="483" t="s">
        <v>1873</v>
      </c>
      <c r="P17" s="483" t="s">
        <v>1874</v>
      </c>
      <c r="Q17" s="481" t="s">
        <v>1560</v>
      </c>
      <c r="R17" s="484" t="s">
        <v>1889</v>
      </c>
      <c r="S17" s="485">
        <v>46023</v>
      </c>
      <c r="T17" s="485">
        <f>_xlfn.IFNA(VLOOKUP(B17,'Q4 2020 Initial PTP'!$B$2:$T$27,18,0),"Not Found")</f>
        <v>46023</v>
      </c>
      <c r="U17" s="485">
        <v>46023</v>
      </c>
      <c r="V17" s="486">
        <v>43787</v>
      </c>
      <c r="W17" s="483" t="s">
        <v>1814</v>
      </c>
      <c r="X17" s="487">
        <v>733520</v>
      </c>
      <c r="Y17" s="481">
        <v>2020</v>
      </c>
      <c r="Z17" s="487">
        <v>751858</v>
      </c>
      <c r="AA17" s="487">
        <v>733520</v>
      </c>
      <c r="AB17" s="487">
        <v>0</v>
      </c>
      <c r="AC17" s="483"/>
      <c r="AD17" s="489" t="s">
        <v>1827</v>
      </c>
      <c r="AE17" s="481">
        <v>509812</v>
      </c>
      <c r="AF17" s="481" t="s">
        <v>1902</v>
      </c>
      <c r="AG17" s="481">
        <v>509815</v>
      </c>
      <c r="AH17" s="483" t="s">
        <v>1903</v>
      </c>
      <c r="AI17" s="483" t="s">
        <v>1875</v>
      </c>
      <c r="AJ17" s="490" t="s">
        <v>1858</v>
      </c>
      <c r="AK17" s="490"/>
      <c r="AL17" s="490"/>
      <c r="AM17" s="490"/>
      <c r="AN17" s="490"/>
      <c r="AO17" s="490"/>
      <c r="AP17" s="490"/>
      <c r="AQ17" s="490" t="s">
        <v>1800</v>
      </c>
    </row>
    <row r="18" spans="1:43" ht="51">
      <c r="A18" t="e">
        <f>VLOOKUP(B18,Data!E:E,1,0)</f>
        <v>#N/A</v>
      </c>
      <c r="B18" s="482">
        <v>112488</v>
      </c>
      <c r="C18" s="524" t="s">
        <v>1748</v>
      </c>
      <c r="D18" s="524" t="e">
        <f>VLOOKUP(I18,PSO!$A$3:$A$76,1,0)</f>
        <v>#N/A</v>
      </c>
      <c r="E18" s="524" t="e">
        <f>VLOOKUP(I18,SWEPCO!$A$3:$A$212,1,0)</f>
        <v>#N/A</v>
      </c>
      <c r="F18" s="524" t="e">
        <f>VLOOKUP(I18,#REF!,1,0)</f>
        <v>#REF!</v>
      </c>
      <c r="G18" s="534" t="s">
        <v>1719</v>
      </c>
      <c r="H18" s="539" t="s">
        <v>1885</v>
      </c>
      <c r="I18" s="524" t="str">
        <f t="shared" si="0"/>
        <v>TP2019132</v>
      </c>
      <c r="J18" s="525" t="s">
        <v>1830</v>
      </c>
      <c r="K18" s="481">
        <v>210544</v>
      </c>
      <c r="L18" s="481"/>
      <c r="M18" s="481">
        <v>81571</v>
      </c>
      <c r="N18" s="481" t="s">
        <v>1425</v>
      </c>
      <c r="O18" s="483" t="s">
        <v>1904</v>
      </c>
      <c r="P18" s="483" t="s">
        <v>1833</v>
      </c>
      <c r="Q18" s="481" t="s">
        <v>1421</v>
      </c>
      <c r="R18" s="484" t="s">
        <v>1889</v>
      </c>
      <c r="S18" s="485">
        <v>44530</v>
      </c>
      <c r="T18" s="485">
        <f>_xlfn.IFNA(VLOOKUP(B18,'Q4 2020 Initial PTP'!$B$2:$T$27,18,0),"Not Found")</f>
        <v>44530</v>
      </c>
      <c r="U18" s="485">
        <v>44348</v>
      </c>
      <c r="V18" s="486">
        <v>43787</v>
      </c>
      <c r="W18" s="483" t="s">
        <v>1814</v>
      </c>
      <c r="X18" s="487">
        <v>9155167</v>
      </c>
      <c r="Y18" s="481">
        <v>2020</v>
      </c>
      <c r="Z18" s="487">
        <v>9384046.1750000007</v>
      </c>
      <c r="AA18" s="487">
        <v>9155167</v>
      </c>
      <c r="AB18" s="487">
        <v>0</v>
      </c>
      <c r="AC18" s="483"/>
      <c r="AD18" s="489" t="s">
        <v>1804</v>
      </c>
      <c r="AE18" s="481">
        <v>510407</v>
      </c>
      <c r="AF18" s="481" t="s">
        <v>1905</v>
      </c>
      <c r="AG18" s="481">
        <v>510371</v>
      </c>
      <c r="AH18" s="483" t="s">
        <v>1906</v>
      </c>
      <c r="AI18" s="483" t="s">
        <v>1834</v>
      </c>
      <c r="AJ18" s="490" t="s">
        <v>1835</v>
      </c>
      <c r="AK18" s="490"/>
      <c r="AL18" s="490"/>
      <c r="AM18" s="490"/>
      <c r="AN18" s="490"/>
      <c r="AO18" s="490" t="s">
        <v>1800</v>
      </c>
      <c r="AP18" s="490"/>
      <c r="AQ18" s="490" t="s">
        <v>1800</v>
      </c>
    </row>
    <row r="19" spans="1:43" ht="38.25">
      <c r="A19" t="e">
        <f>VLOOKUP(B19,Data!E:E,1,0)</f>
        <v>#N/A</v>
      </c>
      <c r="B19" s="482">
        <v>112502</v>
      </c>
      <c r="C19" s="529" t="s">
        <v>1748</v>
      </c>
      <c r="D19" s="524" t="e">
        <f>VLOOKUP(I19,PSO!$A$3:$A$76,1,0)</f>
        <v>#N/A</v>
      </c>
      <c r="E19" s="524" t="e">
        <f>VLOOKUP(I19,SWEPCO!$A$3:$A$212,1,0)</f>
        <v>#N/A</v>
      </c>
      <c r="F19" s="524" t="e">
        <f>VLOOKUP(I19,#REF!,1,0)</f>
        <v>#REF!</v>
      </c>
      <c r="G19" s="535" t="s">
        <v>1719</v>
      </c>
      <c r="H19" s="539" t="s">
        <v>1881</v>
      </c>
      <c r="I19" s="524">
        <f t="shared" si="0"/>
        <v>0</v>
      </c>
      <c r="J19" s="530"/>
      <c r="K19" s="481">
        <v>210544</v>
      </c>
      <c r="L19" s="481"/>
      <c r="M19" s="481">
        <v>81561</v>
      </c>
      <c r="N19" s="481" t="s">
        <v>1425</v>
      </c>
      <c r="O19" s="483" t="s">
        <v>1873</v>
      </c>
      <c r="P19" s="483" t="s">
        <v>1877</v>
      </c>
      <c r="Q19" s="481" t="s">
        <v>1560</v>
      </c>
      <c r="R19" s="484" t="s">
        <v>1889</v>
      </c>
      <c r="S19" s="485">
        <v>46023</v>
      </c>
      <c r="T19" s="485">
        <f>_xlfn.IFNA(VLOOKUP(B19,'Q4 2020 Initial PTP'!$B$2:$T$27,18,0),"Not Found")</f>
        <v>46023</v>
      </c>
      <c r="U19" s="485">
        <v>46023</v>
      </c>
      <c r="V19" s="486">
        <v>43787</v>
      </c>
      <c r="W19" s="483" t="s">
        <v>1814</v>
      </c>
      <c r="X19" s="487">
        <v>3165684</v>
      </c>
      <c r="Y19" s="481">
        <v>2019</v>
      </c>
      <c r="Z19" s="487">
        <v>3325946.7524999999</v>
      </c>
      <c r="AA19" s="487">
        <v>5383105</v>
      </c>
      <c r="AB19" s="487">
        <v>0</v>
      </c>
      <c r="AC19" s="483"/>
      <c r="AD19" s="489" t="s">
        <v>1827</v>
      </c>
      <c r="AE19" s="481"/>
      <c r="AF19" s="481"/>
      <c r="AG19" s="481"/>
      <c r="AH19" s="483"/>
      <c r="AI19" s="483" t="s">
        <v>1878</v>
      </c>
      <c r="AJ19" s="490">
        <v>345</v>
      </c>
      <c r="AK19" s="490">
        <v>0.06</v>
      </c>
      <c r="AL19" s="490"/>
      <c r="AM19" s="490"/>
      <c r="AN19" s="490"/>
      <c r="AO19" s="490"/>
      <c r="AP19" s="490"/>
      <c r="AQ19" s="490" t="s">
        <v>1800</v>
      </c>
    </row>
    <row r="20" spans="1:43" ht="25.5">
      <c r="A20" t="e">
        <f>VLOOKUP(B20,Data!E:E,1,0)</f>
        <v>#N/A</v>
      </c>
      <c r="B20" s="482">
        <v>122713</v>
      </c>
      <c r="C20" s="524" t="s">
        <v>1837</v>
      </c>
      <c r="D20" s="524" t="e">
        <f>VLOOKUP(I20,PSO!$A$3:$A$76,1,0)</f>
        <v>#N/A</v>
      </c>
      <c r="E20" s="524" t="e">
        <f>VLOOKUP(I20,SWEPCO!$A$3:$A$212,1,0)</f>
        <v>#N/A</v>
      </c>
      <c r="F20" s="524" t="e">
        <f>VLOOKUP(I20,#REF!,1,0)</f>
        <v>#REF!</v>
      </c>
      <c r="G20" s="526" t="s">
        <v>1719</v>
      </c>
      <c r="H20" s="524" t="s">
        <v>1771</v>
      </c>
      <c r="I20" s="524" t="str">
        <f t="shared" si="0"/>
        <v>TP2019243</v>
      </c>
      <c r="J20" s="525" t="s">
        <v>1839</v>
      </c>
      <c r="K20" s="481">
        <v>210558</v>
      </c>
      <c r="L20" s="481"/>
      <c r="M20" s="481">
        <v>81673</v>
      </c>
      <c r="N20" s="481" t="s">
        <v>1425</v>
      </c>
      <c r="O20" s="483" t="s">
        <v>1840</v>
      </c>
      <c r="P20" s="483" t="s">
        <v>1841</v>
      </c>
      <c r="Q20" s="481" t="s">
        <v>1433</v>
      </c>
      <c r="R20" s="490" t="s">
        <v>1888</v>
      </c>
      <c r="S20" s="485">
        <v>44713</v>
      </c>
      <c r="T20" s="485">
        <f>_xlfn.IFNA(VLOOKUP(B20,'Q4 2020 Initial PTP'!$B$2:$T$27,18,0),"Not Found")</f>
        <v>44713</v>
      </c>
      <c r="U20" s="485">
        <v>44713</v>
      </c>
      <c r="V20" s="486">
        <v>43980</v>
      </c>
      <c r="W20" s="483" t="s">
        <v>1842</v>
      </c>
      <c r="X20" s="487">
        <v>3160967</v>
      </c>
      <c r="Y20" s="481">
        <v>2020</v>
      </c>
      <c r="Z20" s="487">
        <v>3239991.1749999998</v>
      </c>
      <c r="AA20" s="487">
        <v>3160967</v>
      </c>
      <c r="AB20" s="487">
        <v>0</v>
      </c>
      <c r="AC20" s="483"/>
      <c r="AD20" s="489" t="s">
        <v>1804</v>
      </c>
      <c r="AE20" s="481">
        <v>510423</v>
      </c>
      <c r="AF20" s="481" t="s">
        <v>1907</v>
      </c>
      <c r="AG20" s="481">
        <v>512634</v>
      </c>
      <c r="AH20" s="483" t="s">
        <v>1908</v>
      </c>
      <c r="AI20" s="483" t="s">
        <v>1843</v>
      </c>
      <c r="AJ20" s="490">
        <v>115</v>
      </c>
      <c r="AK20" s="490"/>
      <c r="AL20" s="490">
        <v>0.49</v>
      </c>
      <c r="AM20" s="490"/>
      <c r="AN20" s="490"/>
      <c r="AO20" s="490"/>
      <c r="AP20" s="490"/>
      <c r="AQ20" s="490"/>
    </row>
    <row r="21" spans="1:43" ht="38.25">
      <c r="A21" t="e">
        <f>VLOOKUP(B21,Data!E:E,1,0)</f>
        <v>#N/A</v>
      </c>
      <c r="B21" s="482">
        <v>122730</v>
      </c>
      <c r="C21" s="524" t="s">
        <v>1748</v>
      </c>
      <c r="D21" s="524" t="e">
        <f>VLOOKUP(I21,PSO!$A$3:$A$76,1,0)</f>
        <v>#N/A</v>
      </c>
      <c r="E21" s="524" t="e">
        <f>VLOOKUP(I21,SWEPCO!$A$3:$A$212,1,0)</f>
        <v>#N/A</v>
      </c>
      <c r="F21" s="524" t="e">
        <f>VLOOKUP(I21,#REF!,1,0)</f>
        <v>#REF!</v>
      </c>
      <c r="G21" s="534" t="s">
        <v>1719</v>
      </c>
      <c r="H21" s="539" t="s">
        <v>1937</v>
      </c>
      <c r="I21" s="524" t="str">
        <f t="shared" si="0"/>
        <v>TP2020102</v>
      </c>
      <c r="J21" s="525" t="s">
        <v>1909</v>
      </c>
      <c r="K21" s="481">
        <v>210575</v>
      </c>
      <c r="L21" s="481"/>
      <c r="M21" s="481">
        <v>81687</v>
      </c>
      <c r="N21" s="481" t="s">
        <v>1425</v>
      </c>
      <c r="O21" s="483" t="s">
        <v>1910</v>
      </c>
      <c r="P21" s="483" t="s">
        <v>1911</v>
      </c>
      <c r="Q21" s="481" t="s">
        <v>1421</v>
      </c>
      <c r="R21" s="484" t="s">
        <v>1889</v>
      </c>
      <c r="S21" s="514">
        <v>45444</v>
      </c>
      <c r="T21" s="485" t="str">
        <f>_xlfn.IFNA(VLOOKUP(B21,'Q4 2020 Initial PTP'!$B$2:$T$27,18,0),"Not Found")</f>
        <v>Not Found</v>
      </c>
      <c r="U21" s="485">
        <v>45444</v>
      </c>
      <c r="V21" s="486">
        <v>44152</v>
      </c>
      <c r="W21" s="483" t="s">
        <v>1912</v>
      </c>
      <c r="X21" s="503">
        <v>23622577</v>
      </c>
      <c r="Y21" s="480">
        <v>2020</v>
      </c>
      <c r="Z21" s="481"/>
      <c r="AA21" s="503">
        <v>23622577</v>
      </c>
      <c r="AB21" s="487">
        <v>0</v>
      </c>
      <c r="AC21" s="483"/>
      <c r="AD21" s="489" t="s">
        <v>1913</v>
      </c>
      <c r="AE21" s="481">
        <v>507755</v>
      </c>
      <c r="AF21" s="481" t="s">
        <v>1602</v>
      </c>
      <c r="AG21" s="481">
        <v>507765</v>
      </c>
      <c r="AH21" s="483" t="s">
        <v>1914</v>
      </c>
      <c r="AI21" s="483" t="s">
        <v>1915</v>
      </c>
      <c r="AJ21" s="490"/>
      <c r="AK21" s="490">
        <v>11.2</v>
      </c>
      <c r="AL21" s="490"/>
      <c r="AM21" s="490"/>
      <c r="AN21" s="490"/>
      <c r="AO21" s="490"/>
      <c r="AP21" s="490"/>
      <c r="AQ21" s="490"/>
    </row>
    <row r="22" spans="1:43" ht="38.25">
      <c r="A22" t="e">
        <f>VLOOKUP(B22,Data!E:E,1,0)</f>
        <v>#N/A</v>
      </c>
      <c r="B22" s="482">
        <v>122796</v>
      </c>
      <c r="C22" s="524" t="s">
        <v>1748</v>
      </c>
      <c r="D22" s="524" t="e">
        <f>VLOOKUP(I22,PSO!$A$3:$A$76,1,0)</f>
        <v>#N/A</v>
      </c>
      <c r="E22" s="524" t="e">
        <f>VLOOKUP(I22,SWEPCO!$A$3:$A$212,1,0)</f>
        <v>#N/A</v>
      </c>
      <c r="F22" s="524" t="e">
        <f>VLOOKUP(I22,#REF!,1,0)</f>
        <v>#REF!</v>
      </c>
      <c r="G22" s="534" t="s">
        <v>1719</v>
      </c>
      <c r="H22" s="539" t="s">
        <v>1884</v>
      </c>
      <c r="I22" s="524" t="str">
        <f t="shared" si="0"/>
        <v xml:space="preserve">TP2020266
</v>
      </c>
      <c r="J22" s="528" t="s">
        <v>1916</v>
      </c>
      <c r="K22" s="481">
        <v>210575</v>
      </c>
      <c r="L22" s="481"/>
      <c r="M22" s="481">
        <v>81717</v>
      </c>
      <c r="N22" s="481" t="s">
        <v>1425</v>
      </c>
      <c r="O22" s="483" t="s">
        <v>1917</v>
      </c>
      <c r="P22" s="483" t="s">
        <v>1918</v>
      </c>
      <c r="Q22" s="481" t="s">
        <v>1560</v>
      </c>
      <c r="R22" s="490" t="s">
        <v>1889</v>
      </c>
      <c r="S22" s="514">
        <v>45046</v>
      </c>
      <c r="T22" s="485" t="str">
        <f>_xlfn.IFNA(VLOOKUP(B22,'Q4 2020 Initial PTP'!$B$2:$T$27,18,0),"Not Found")</f>
        <v>Not Found</v>
      </c>
      <c r="U22" s="485">
        <v>44562</v>
      </c>
      <c r="V22" s="486">
        <v>44152</v>
      </c>
      <c r="W22" s="483" t="s">
        <v>1912</v>
      </c>
      <c r="X22" s="503">
        <v>11999273.109999999</v>
      </c>
      <c r="Y22" s="480">
        <v>2020</v>
      </c>
      <c r="Z22" s="511"/>
      <c r="AA22" s="503">
        <v>12210634</v>
      </c>
      <c r="AB22" s="487">
        <v>0</v>
      </c>
      <c r="AC22" s="483"/>
      <c r="AD22" s="489" t="s">
        <v>1913</v>
      </c>
      <c r="AE22" s="481">
        <v>511553</v>
      </c>
      <c r="AF22" s="481" t="s">
        <v>1919</v>
      </c>
      <c r="AG22" s="481"/>
      <c r="AH22" s="483"/>
      <c r="AI22" s="483" t="s">
        <v>1920</v>
      </c>
      <c r="AJ22" s="490"/>
      <c r="AK22" s="490">
        <v>0.2</v>
      </c>
      <c r="AL22" s="490"/>
      <c r="AM22" s="490"/>
      <c r="AN22" s="490"/>
      <c r="AO22" s="490"/>
      <c r="AP22" s="490"/>
      <c r="AQ22" s="490"/>
    </row>
    <row r="23" spans="1:43" ht="25.5">
      <c r="A23" t="e">
        <f>VLOOKUP(B23,Data!E:E,1,0)</f>
        <v>#N/A</v>
      </c>
      <c r="B23" s="482">
        <v>143156</v>
      </c>
      <c r="C23" s="529" t="s">
        <v>1748</v>
      </c>
      <c r="D23" s="524" t="e">
        <f>VLOOKUP(I23,PSO!$A$3:$A$76,1,0)</f>
        <v>#N/A</v>
      </c>
      <c r="E23" s="524" t="e">
        <f>VLOOKUP(I23,SWEPCO!$A$3:$A$212,1,0)</f>
        <v>#N/A</v>
      </c>
      <c r="F23" s="524" t="e">
        <f>VLOOKUP(I23,#REF!,1,0)</f>
        <v>#REF!</v>
      </c>
      <c r="G23" s="535" t="s">
        <v>1719</v>
      </c>
      <c r="H23" s="539" t="s">
        <v>1883</v>
      </c>
      <c r="I23" s="524" t="str">
        <f t="shared" si="0"/>
        <v>TP2020234</v>
      </c>
      <c r="J23" s="530" t="s">
        <v>1921</v>
      </c>
      <c r="K23" s="481">
        <v>210576</v>
      </c>
      <c r="L23" s="481"/>
      <c r="M23" s="481">
        <v>91875</v>
      </c>
      <c r="N23" s="481" t="s">
        <v>1425</v>
      </c>
      <c r="O23" s="483" t="s">
        <v>1922</v>
      </c>
      <c r="P23" s="483" t="s">
        <v>1923</v>
      </c>
      <c r="Q23" s="481" t="s">
        <v>1421</v>
      </c>
      <c r="R23" s="484" t="s">
        <v>1889</v>
      </c>
      <c r="S23" s="514">
        <v>44896</v>
      </c>
      <c r="T23" s="485" t="str">
        <f>_xlfn.IFNA(VLOOKUP(B23,'Q4 2020 Initial PTP'!$B$2:$T$27,18,0),"Not Found")</f>
        <v>Not Found</v>
      </c>
      <c r="U23" s="485">
        <v>44896</v>
      </c>
      <c r="V23" s="486">
        <v>44152</v>
      </c>
      <c r="W23" s="483" t="s">
        <v>1912</v>
      </c>
      <c r="X23" s="503">
        <v>688788.07</v>
      </c>
      <c r="Y23" s="480">
        <v>2020</v>
      </c>
      <c r="Z23" s="511"/>
      <c r="AA23" s="503">
        <v>1184404</v>
      </c>
      <c r="AB23" s="487">
        <v>0</v>
      </c>
      <c r="AC23" s="483"/>
      <c r="AD23" s="489" t="s">
        <v>1924</v>
      </c>
      <c r="AE23" s="481"/>
      <c r="AF23" s="481"/>
      <c r="AG23" s="481"/>
      <c r="AH23" s="483"/>
      <c r="AI23" s="483" t="s">
        <v>1925</v>
      </c>
      <c r="AJ23" s="490"/>
      <c r="AK23" s="490"/>
      <c r="AL23" s="490"/>
      <c r="AM23" s="490"/>
      <c r="AN23" s="490"/>
      <c r="AO23" s="490"/>
      <c r="AP23" s="490"/>
      <c r="AQ23" s="490"/>
    </row>
    <row r="24" spans="1:43" ht="102">
      <c r="A24" t="e">
        <f>VLOOKUP(B24,Data!E:E,1,0)</f>
        <v>#N/A</v>
      </c>
      <c r="B24" s="516">
        <v>143182</v>
      </c>
      <c r="C24" s="531" t="s">
        <v>1748</v>
      </c>
      <c r="D24" s="524" t="e">
        <f>VLOOKUP(I24,PSO!$A$3:$A$76,1,0)</f>
        <v>#N/A</v>
      </c>
      <c r="E24" s="524" t="e">
        <f>VLOOKUP(I24,SWEPCO!$A$3:$A$212,1,0)</f>
        <v>#N/A</v>
      </c>
      <c r="F24" s="524" t="e">
        <f>VLOOKUP(I24,#REF!,1,0)</f>
        <v>#REF!</v>
      </c>
      <c r="G24" s="536" t="s">
        <v>1719</v>
      </c>
      <c r="H24" s="539" t="s">
        <v>1884</v>
      </c>
      <c r="I24" s="524" t="str">
        <f t="shared" si="0"/>
        <v xml:space="preserve">TP2020266
</v>
      </c>
      <c r="J24" s="538" t="s">
        <v>1916</v>
      </c>
      <c r="K24" s="515">
        <v>210575</v>
      </c>
      <c r="L24" s="515"/>
      <c r="M24" s="515">
        <v>81717</v>
      </c>
      <c r="N24" s="515" t="s">
        <v>1425</v>
      </c>
      <c r="O24" s="517" t="s">
        <v>1917</v>
      </c>
      <c r="P24" s="517" t="s">
        <v>1926</v>
      </c>
      <c r="Q24" s="515" t="s">
        <v>1560</v>
      </c>
      <c r="R24" s="515" t="s">
        <v>1889</v>
      </c>
      <c r="S24" s="518">
        <v>45046</v>
      </c>
      <c r="T24" s="485" t="str">
        <f>_xlfn.IFNA(VLOOKUP(B24,'Q4 2020 Initial PTP'!$B$2:$T$27,18,0),"Not Found")</f>
        <v>Not Found</v>
      </c>
      <c r="U24" s="518">
        <v>44562</v>
      </c>
      <c r="V24" s="519">
        <v>44152</v>
      </c>
      <c r="W24" s="517" t="s">
        <v>1912</v>
      </c>
      <c r="X24" s="520">
        <v>1000000</v>
      </c>
      <c r="Y24" s="521">
        <v>2020</v>
      </c>
      <c r="Z24" s="515"/>
      <c r="AA24" s="520">
        <v>3358894</v>
      </c>
      <c r="AB24" s="520">
        <v>0</v>
      </c>
      <c r="AC24" s="522"/>
      <c r="AD24" s="517" t="s">
        <v>1913</v>
      </c>
      <c r="AE24" s="515"/>
      <c r="AF24" s="515"/>
      <c r="AG24" s="515"/>
      <c r="AH24" s="517"/>
      <c r="AI24" s="517" t="s">
        <v>1927</v>
      </c>
      <c r="AJ24" s="515"/>
      <c r="AK24" s="515"/>
      <c r="AL24" s="515"/>
      <c r="AM24" s="515"/>
      <c r="AN24" s="515"/>
      <c r="AO24" s="515"/>
      <c r="AP24" s="515"/>
      <c r="AQ24" s="515"/>
    </row>
  </sheetData>
  <conditionalFormatting sqref="S2:T24">
    <cfRule type="expression" dxfId="3" priority="1">
      <formula>$S2&lt;&gt;$T2</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27"/>
  <sheetViews>
    <sheetView zoomScale="70" zoomScaleNormal="70" workbookViewId="0">
      <pane ySplit="1" topLeftCell="A8" activePane="bottomLeft" state="frozen"/>
      <selection activeCell="A287" sqref="A287"/>
      <selection pane="bottomLeft"/>
    </sheetView>
  </sheetViews>
  <sheetFormatPr defaultColWidth="9.140625" defaultRowHeight="14.25"/>
  <cols>
    <col min="1" max="1" width="11" style="466" customWidth="1"/>
    <col min="2" max="2" width="11" style="466" bestFit="1" customWidth="1"/>
    <col min="3" max="3" width="10.5703125" style="421" bestFit="1" customWidth="1"/>
    <col min="4" max="4" width="13" style="421" bestFit="1" customWidth="1"/>
    <col min="5" max="8" width="13" style="421" customWidth="1"/>
    <col min="9" max="9" width="16.42578125" style="421" bestFit="1" customWidth="1"/>
    <col min="10" max="10" width="12.5703125" style="421" bestFit="1" customWidth="1"/>
    <col min="11" max="11" width="17.85546875" style="421" bestFit="1" customWidth="1"/>
    <col min="12" max="12" width="13.5703125" style="421" customWidth="1"/>
    <col min="13" max="13" width="8.5703125" style="421" bestFit="1" customWidth="1"/>
    <col min="14" max="14" width="7.42578125" style="421" customWidth="1"/>
    <col min="15" max="15" width="6.5703125" style="421" customWidth="1"/>
    <col min="16" max="16" width="95.85546875" style="421" bestFit="1" customWidth="1"/>
    <col min="17" max="17" width="54" style="421" bestFit="1" customWidth="1"/>
    <col min="18" max="18" width="27.85546875" style="421" bestFit="1" customWidth="1"/>
    <col min="19" max="21" width="11.42578125" style="421" customWidth="1"/>
    <col min="22" max="22" width="12.42578125" style="421" customWidth="1"/>
    <col min="23" max="23" width="15.42578125" style="421" customWidth="1"/>
    <col min="24" max="24" width="13.5703125" style="421" bestFit="1" customWidth="1"/>
    <col min="25" max="25" width="8" style="421" customWidth="1"/>
    <col min="26" max="26" width="13.5703125" style="421" bestFit="1" customWidth="1"/>
    <col min="27" max="27" width="14.42578125" style="421" bestFit="1" customWidth="1"/>
    <col min="28" max="28" width="9" style="421" customWidth="1"/>
    <col min="29" max="29" width="13.5703125" style="421" bestFit="1" customWidth="1"/>
    <col min="30" max="30" width="7.42578125" style="421" customWidth="1"/>
    <col min="31" max="31" width="18" style="421" customWidth="1"/>
    <col min="32" max="32" width="107.5703125" style="421" customWidth="1"/>
    <col min="33" max="33" width="6" style="421" customWidth="1"/>
    <col min="34" max="35" width="9.140625" style="421"/>
    <col min="36" max="36" width="9.42578125" style="421" customWidth="1"/>
    <col min="37" max="37" width="9.140625" style="421"/>
    <col min="38" max="38" width="7.42578125" style="421" customWidth="1"/>
    <col min="39" max="39" width="7.140625" style="421" customWidth="1"/>
    <col min="40" max="40" width="5.85546875" style="421" customWidth="1"/>
    <col min="41" max="41" width="115.140625" style="421" customWidth="1"/>
    <col min="42" max="16384" width="9.140625" style="421"/>
  </cols>
  <sheetData>
    <row r="1" spans="1:41" ht="183.75">
      <c r="A1" s="468" t="s">
        <v>1677</v>
      </c>
      <c r="B1" s="413" t="s">
        <v>3</v>
      </c>
      <c r="C1" s="412" t="s">
        <v>1395</v>
      </c>
      <c r="D1" s="412" t="s">
        <v>1783</v>
      </c>
      <c r="E1" s="396" t="s">
        <v>1714</v>
      </c>
      <c r="F1" s="396" t="s">
        <v>1715</v>
      </c>
      <c r="G1" s="396" t="s">
        <v>1716</v>
      </c>
      <c r="H1" s="396" t="s">
        <v>1718</v>
      </c>
      <c r="I1" s="396" t="s">
        <v>1721</v>
      </c>
      <c r="J1" s="412" t="s">
        <v>1396</v>
      </c>
      <c r="K1" s="412" t="s">
        <v>1784</v>
      </c>
      <c r="L1" s="412" t="s">
        <v>1785</v>
      </c>
      <c r="M1" s="412" t="s">
        <v>1786</v>
      </c>
      <c r="N1" s="412" t="s">
        <v>2</v>
      </c>
      <c r="O1" s="412" t="s">
        <v>1787</v>
      </c>
      <c r="P1" s="412" t="s">
        <v>1398</v>
      </c>
      <c r="Q1" s="412" t="s">
        <v>1399</v>
      </c>
      <c r="R1" s="414" t="s">
        <v>1400</v>
      </c>
      <c r="S1" s="467" t="s">
        <v>1401</v>
      </c>
      <c r="T1" s="469" t="s">
        <v>1880</v>
      </c>
      <c r="U1" s="414" t="s">
        <v>1402</v>
      </c>
      <c r="V1" s="414" t="s">
        <v>1788</v>
      </c>
      <c r="W1" s="412" t="s">
        <v>1789</v>
      </c>
      <c r="X1" s="415" t="s">
        <v>1405</v>
      </c>
      <c r="Y1" s="416" t="s">
        <v>1406</v>
      </c>
      <c r="Z1" s="417" t="s">
        <v>1407</v>
      </c>
      <c r="AA1" s="418" t="s">
        <v>1408</v>
      </c>
      <c r="AB1" s="412" t="s">
        <v>1790</v>
      </c>
      <c r="AC1" s="419" t="s">
        <v>1409</v>
      </c>
      <c r="AD1" s="415" t="s">
        <v>1410</v>
      </c>
      <c r="AE1" s="420" t="s">
        <v>1411</v>
      </c>
      <c r="AF1" s="412" t="s">
        <v>1791</v>
      </c>
      <c r="AG1" s="413" t="s">
        <v>1417</v>
      </c>
      <c r="AH1" s="412" t="s">
        <v>1418</v>
      </c>
      <c r="AI1" s="412" t="s">
        <v>1419</v>
      </c>
      <c r="AJ1" s="412" t="s">
        <v>1420</v>
      </c>
      <c r="AK1" s="412" t="s">
        <v>1792</v>
      </c>
      <c r="AL1" s="412" t="s">
        <v>1793</v>
      </c>
      <c r="AM1" s="412" t="s">
        <v>1794</v>
      </c>
      <c r="AN1" s="412" t="s">
        <v>1795</v>
      </c>
      <c r="AO1" s="412" t="s">
        <v>1796</v>
      </c>
    </row>
    <row r="2" spans="1:41">
      <c r="A2" s="423" t="e">
        <f>VLOOKUP(B2,Data!E:E,1,0)</f>
        <v>#N/A</v>
      </c>
      <c r="B2" s="423">
        <v>51558</v>
      </c>
      <c r="C2" s="422"/>
      <c r="D2" s="422"/>
      <c r="E2" s="422" t="e">
        <f>VLOOKUP(J2,PSO!$A$3:$A$76,1,0)</f>
        <v>#N/A</v>
      </c>
      <c r="F2" s="422" t="e">
        <f>VLOOKUP(J2,SWEPCO!$A$3:$A$212,1,0)</f>
        <v>#N/A</v>
      </c>
      <c r="G2" s="422" t="e">
        <f>VLOOKUP(J2,#REF!,1,0)</f>
        <v>#REF!</v>
      </c>
      <c r="H2" s="470" t="str">
        <f>IF(AND(ISNA(E2),ISNA(F2),ISNA(G2)),"No","Yes")</f>
        <v>Yes</v>
      </c>
      <c r="I2" s="422" t="s">
        <v>1423</v>
      </c>
      <c r="J2" s="422" t="s">
        <v>1424</v>
      </c>
      <c r="K2" s="422" t="s">
        <v>1797</v>
      </c>
      <c r="L2" s="422" t="s">
        <v>1798</v>
      </c>
      <c r="M2" s="422">
        <v>200386</v>
      </c>
      <c r="N2" s="422">
        <v>31057</v>
      </c>
      <c r="O2" s="422" t="s">
        <v>1425</v>
      </c>
      <c r="P2" s="424" t="s">
        <v>1747</v>
      </c>
      <c r="Q2" s="425" t="s">
        <v>1427</v>
      </c>
      <c r="R2" s="426" t="s">
        <v>1428</v>
      </c>
      <c r="S2" s="427">
        <v>43817</v>
      </c>
      <c r="T2" s="427">
        <f>_xlfn.IFNA(VLOOKUP(B2,'Q4 2019 Initial PTP'!$B$2:$P$57,15,0),"Not Found")</f>
        <v>43830</v>
      </c>
      <c r="U2" s="427">
        <v>42887</v>
      </c>
      <c r="V2" s="428">
        <v>42507</v>
      </c>
      <c r="W2" s="422" t="s">
        <v>1422</v>
      </c>
      <c r="X2" s="429">
        <v>13512896.75</v>
      </c>
      <c r="Y2" s="430">
        <v>2016</v>
      </c>
      <c r="Z2" s="431">
        <v>14551911.759103</v>
      </c>
      <c r="AA2" s="432">
        <v>11805970.48</v>
      </c>
      <c r="AB2" s="432"/>
      <c r="AC2" s="433">
        <v>0</v>
      </c>
      <c r="AD2" s="424"/>
      <c r="AE2" s="422" t="s">
        <v>1799</v>
      </c>
      <c r="AF2" s="424" t="s">
        <v>1431</v>
      </c>
      <c r="AG2" s="434">
        <v>69</v>
      </c>
      <c r="AH2" s="435"/>
      <c r="AI2" s="435"/>
      <c r="AJ2" s="435"/>
      <c r="AK2" s="435"/>
      <c r="AL2" s="435" t="s">
        <v>1800</v>
      </c>
      <c r="AM2" s="435" t="s">
        <v>1801</v>
      </c>
      <c r="AN2" s="435" t="s">
        <v>1800</v>
      </c>
      <c r="AO2" s="436"/>
    </row>
    <row r="3" spans="1:41" ht="99.75">
      <c r="A3" s="423" t="e">
        <f>VLOOKUP(B3,Data!E:E,1,0)</f>
        <v>#N/A</v>
      </c>
      <c r="B3" s="423">
        <v>51559</v>
      </c>
      <c r="C3" s="437" t="s">
        <v>1748</v>
      </c>
      <c r="D3" s="422" t="s">
        <v>1802</v>
      </c>
      <c r="E3" s="422" t="e">
        <f>VLOOKUP(J3,PSO!$A$3:$A$76,1,0)</f>
        <v>#N/A</v>
      </c>
      <c r="F3" s="422" t="e">
        <f>VLOOKUP(J3,SWEPCO!$A$3:$A$212,1,0)</f>
        <v>#N/A</v>
      </c>
      <c r="G3" s="422" t="e">
        <f>VLOOKUP(J3,#REF!,1,0)</f>
        <v>#REF!</v>
      </c>
      <c r="H3" s="470" t="str">
        <f t="shared" ref="H3:H27" si="0">IF(AND(ISNA(E3),ISNA(F3),ISNA(G3)),"No","Yes")</f>
        <v>Yes</v>
      </c>
      <c r="I3" s="422" t="s">
        <v>1423</v>
      </c>
      <c r="J3" s="422" t="s">
        <v>1424</v>
      </c>
      <c r="K3" s="422" t="s">
        <v>1803</v>
      </c>
      <c r="L3" s="422">
        <v>13824</v>
      </c>
      <c r="M3" s="422">
        <v>200386</v>
      </c>
      <c r="N3" s="422">
        <v>31057</v>
      </c>
      <c r="O3" s="422" t="s">
        <v>1425</v>
      </c>
      <c r="P3" s="424" t="s">
        <v>1747</v>
      </c>
      <c r="Q3" s="425" t="s">
        <v>1435</v>
      </c>
      <c r="R3" s="426" t="s">
        <v>1428</v>
      </c>
      <c r="S3" s="438">
        <v>44885</v>
      </c>
      <c r="T3" s="427">
        <f>_xlfn.IFNA(VLOOKUP(B3,'Q4 2019 Initial PTP'!$B$2:$P$57,15,0),"Not Found")</f>
        <v>43830</v>
      </c>
      <c r="U3" s="427">
        <v>42887</v>
      </c>
      <c r="V3" s="428">
        <v>42507</v>
      </c>
      <c r="W3" s="422" t="s">
        <v>1422</v>
      </c>
      <c r="X3" s="429">
        <v>15146463.699999999</v>
      </c>
      <c r="Y3" s="430">
        <v>2016</v>
      </c>
      <c r="Z3" s="431">
        <v>16718861.869976999</v>
      </c>
      <c r="AA3" s="432">
        <v>15595092.289999999</v>
      </c>
      <c r="AB3" s="439">
        <v>0.93278432534962108</v>
      </c>
      <c r="AC3" s="433">
        <v>0</v>
      </c>
      <c r="AD3" s="424"/>
      <c r="AE3" s="422" t="s">
        <v>1804</v>
      </c>
      <c r="AF3" s="424" t="s">
        <v>1437</v>
      </c>
      <c r="AG3" s="434">
        <v>69</v>
      </c>
      <c r="AH3" s="435"/>
      <c r="AI3" s="435"/>
      <c r="AJ3" s="435"/>
      <c r="AK3" s="435"/>
      <c r="AL3" s="435"/>
      <c r="AM3" s="435" t="s">
        <v>1801</v>
      </c>
      <c r="AN3" s="440" t="s">
        <v>1800</v>
      </c>
      <c r="AO3" s="441" t="s">
        <v>1805</v>
      </c>
    </row>
    <row r="4" spans="1:41" ht="28.5">
      <c r="A4" s="423" t="e">
        <f>VLOOKUP(B4,Data!E:E,1,0)</f>
        <v>#N/A</v>
      </c>
      <c r="B4" s="423">
        <v>51560</v>
      </c>
      <c r="C4" s="437" t="s">
        <v>1748</v>
      </c>
      <c r="D4" s="422" t="s">
        <v>1802</v>
      </c>
      <c r="E4" s="422" t="e">
        <f>VLOOKUP(J4,PSO!$A$3:$A$76,1,0)</f>
        <v>#N/A</v>
      </c>
      <c r="F4" s="422" t="e">
        <f>VLOOKUP(J4,SWEPCO!$A$3:$A$212,1,0)</f>
        <v>#N/A</v>
      </c>
      <c r="G4" s="422" t="e">
        <f>VLOOKUP(J4,#REF!,1,0)</f>
        <v>#REF!</v>
      </c>
      <c r="H4" s="470" t="str">
        <f t="shared" si="0"/>
        <v>Yes</v>
      </c>
      <c r="I4" s="422" t="s">
        <v>1423</v>
      </c>
      <c r="J4" s="422" t="s">
        <v>1424</v>
      </c>
      <c r="K4" s="422" t="s">
        <v>1803</v>
      </c>
      <c r="L4" s="422">
        <v>13825</v>
      </c>
      <c r="M4" s="422">
        <v>200386</v>
      </c>
      <c r="N4" s="422">
        <v>31057</v>
      </c>
      <c r="O4" s="422" t="s">
        <v>1425</v>
      </c>
      <c r="P4" s="424" t="s">
        <v>1747</v>
      </c>
      <c r="Q4" s="425" t="s">
        <v>1439</v>
      </c>
      <c r="R4" s="426" t="s">
        <v>1428</v>
      </c>
      <c r="S4" s="438">
        <v>44885</v>
      </c>
      <c r="T4" s="427">
        <f>_xlfn.IFNA(VLOOKUP(B4,'Q4 2019 Initial PTP'!$B$2:$P$57,15,0),"Not Found")</f>
        <v>43830</v>
      </c>
      <c r="U4" s="427">
        <v>42887</v>
      </c>
      <c r="V4" s="428">
        <v>42507</v>
      </c>
      <c r="W4" s="422" t="s">
        <v>1422</v>
      </c>
      <c r="X4" s="429">
        <v>21668581.75</v>
      </c>
      <c r="Y4" s="430">
        <v>2016</v>
      </c>
      <c r="Z4" s="431">
        <v>23918059.843669001</v>
      </c>
      <c r="AA4" s="432">
        <v>21981547.800000001</v>
      </c>
      <c r="AB4" s="439">
        <v>0.91903557160044547</v>
      </c>
      <c r="AC4" s="433">
        <v>0</v>
      </c>
      <c r="AD4" s="424"/>
      <c r="AE4" s="422" t="s">
        <v>1804</v>
      </c>
      <c r="AF4" s="424" t="s">
        <v>1441</v>
      </c>
      <c r="AG4" s="434">
        <v>69</v>
      </c>
      <c r="AH4" s="435"/>
      <c r="AI4" s="435"/>
      <c r="AJ4" s="435"/>
      <c r="AK4" s="435"/>
      <c r="AL4" s="435"/>
      <c r="AM4" s="435" t="s">
        <v>1801</v>
      </c>
      <c r="AN4" s="440" t="s">
        <v>1800</v>
      </c>
      <c r="AO4" s="441" t="s">
        <v>1806</v>
      </c>
    </row>
    <row r="5" spans="1:41">
      <c r="A5" s="423" t="e">
        <f>VLOOKUP(B5,Data!E:E,1,0)</f>
        <v>#N/A</v>
      </c>
      <c r="B5" s="423">
        <v>72066</v>
      </c>
      <c r="C5" s="422" t="s">
        <v>1748</v>
      </c>
      <c r="D5" s="422"/>
      <c r="E5" s="422" t="e">
        <f>VLOOKUP(J5,PSO!$A$3:$A$76,1,0)</f>
        <v>#N/A</v>
      </c>
      <c r="F5" s="422" t="str">
        <f>VLOOKUP(J5,SWEPCO!$A$3:$A$212,1,0)</f>
        <v>TA2016806</v>
      </c>
      <c r="G5" s="422" t="e">
        <f>VLOOKUP(J5,#REF!,1,0)</f>
        <v>#REF!</v>
      </c>
      <c r="H5" s="422" t="str">
        <f t="shared" si="0"/>
        <v>Yes</v>
      </c>
      <c r="I5" s="422"/>
      <c r="J5" s="422" t="s">
        <v>1749</v>
      </c>
      <c r="K5" s="422" t="s">
        <v>1807</v>
      </c>
      <c r="L5" s="422">
        <v>17135</v>
      </c>
      <c r="M5" s="422">
        <v>210491</v>
      </c>
      <c r="N5" s="422">
        <v>51300</v>
      </c>
      <c r="O5" s="422" t="s">
        <v>1425</v>
      </c>
      <c r="P5" s="424" t="s">
        <v>1750</v>
      </c>
      <c r="Q5" s="425" t="s">
        <v>1751</v>
      </c>
      <c r="R5" s="426" t="s">
        <v>1421</v>
      </c>
      <c r="S5" s="427">
        <v>43566</v>
      </c>
      <c r="T5" s="427">
        <f>_xlfn.IFNA(VLOOKUP(B5,'Q4 2019 Initial PTP'!$B$2:$P$57,15,0),"Not Found")</f>
        <v>43566</v>
      </c>
      <c r="U5" s="427">
        <v>43617</v>
      </c>
      <c r="V5" s="428">
        <v>43329</v>
      </c>
      <c r="W5" s="422" t="s">
        <v>1808</v>
      </c>
      <c r="X5" s="429">
        <v>3357600</v>
      </c>
      <c r="Y5" s="430">
        <v>2018</v>
      </c>
      <c r="Z5" s="431">
        <v>3441540</v>
      </c>
      <c r="AA5" s="432">
        <v>3357600</v>
      </c>
      <c r="AB5" s="432"/>
      <c r="AC5" s="433">
        <v>0</v>
      </c>
      <c r="AD5" s="424"/>
      <c r="AE5" s="422" t="s">
        <v>1799</v>
      </c>
      <c r="AF5" s="424" t="s">
        <v>1755</v>
      </c>
      <c r="AG5" s="434">
        <v>69</v>
      </c>
      <c r="AH5" s="435"/>
      <c r="AI5" s="435"/>
      <c r="AJ5" s="435"/>
      <c r="AK5" s="435" t="s">
        <v>1800</v>
      </c>
      <c r="AL5" s="435" t="s">
        <v>1800</v>
      </c>
      <c r="AM5" s="435" t="s">
        <v>1801</v>
      </c>
      <c r="AN5" s="435" t="s">
        <v>1800</v>
      </c>
      <c r="AO5" s="436"/>
    </row>
    <row r="6" spans="1:41" ht="28.5">
      <c r="A6" s="423" t="e">
        <f>VLOOKUP(B6,Data!E:E,1,0)</f>
        <v>#N/A</v>
      </c>
      <c r="B6" s="423">
        <v>112361</v>
      </c>
      <c r="C6" s="422" t="s">
        <v>1748</v>
      </c>
      <c r="D6" s="422" t="s">
        <v>1809</v>
      </c>
      <c r="E6" s="422" t="e">
        <f>VLOOKUP(J6,PSO!$A$3:$A$76,1,0)</f>
        <v>#N/A</v>
      </c>
      <c r="F6" s="422" t="e">
        <f>VLOOKUP(J6,SWEPCO!$A$3:$A$212,1,0)</f>
        <v>#N/A</v>
      </c>
      <c r="G6" s="422" t="e">
        <f>VLOOKUP(J6,#REF!,1,0)</f>
        <v>#REF!</v>
      </c>
      <c r="H6" s="470" t="str">
        <f t="shared" si="0"/>
        <v>Yes</v>
      </c>
      <c r="I6" s="472" t="s">
        <v>1884</v>
      </c>
      <c r="J6" s="422" t="s">
        <v>1810</v>
      </c>
      <c r="K6" s="422" t="s">
        <v>1811</v>
      </c>
      <c r="L6" s="422"/>
      <c r="M6" s="422">
        <v>210544</v>
      </c>
      <c r="N6" s="422">
        <v>81501</v>
      </c>
      <c r="O6" s="422" t="s">
        <v>1425</v>
      </c>
      <c r="P6" s="424" t="s">
        <v>1812</v>
      </c>
      <c r="Q6" s="425" t="s">
        <v>1813</v>
      </c>
      <c r="R6" s="425" t="s">
        <v>1421</v>
      </c>
      <c r="S6" s="442">
        <v>45275</v>
      </c>
      <c r="T6" s="427" t="str">
        <f>_xlfn.IFNA(VLOOKUP(B6,'Q4 2019 Initial PTP'!$B$2:$P$57,15,0),"Not Found")</f>
        <v>Not Found</v>
      </c>
      <c r="U6" s="428">
        <v>44348</v>
      </c>
      <c r="V6" s="428">
        <v>43787</v>
      </c>
      <c r="W6" s="422" t="s">
        <v>1814</v>
      </c>
      <c r="X6" s="431">
        <v>4421345</v>
      </c>
      <c r="Y6" s="443">
        <v>2020</v>
      </c>
      <c r="Z6" s="431">
        <v>4421345</v>
      </c>
      <c r="AA6" s="444">
        <v>4194065</v>
      </c>
      <c r="AB6" s="439">
        <v>0.94859482804440731</v>
      </c>
      <c r="AC6" s="445">
        <v>0</v>
      </c>
      <c r="AD6" s="424"/>
      <c r="AE6" s="422" t="s">
        <v>1804</v>
      </c>
      <c r="AF6" s="424" t="s">
        <v>1815</v>
      </c>
      <c r="AG6" s="424">
        <v>138</v>
      </c>
      <c r="AH6" s="422"/>
      <c r="AI6" s="422"/>
      <c r="AJ6" s="422"/>
      <c r="AK6" s="422"/>
      <c r="AL6" s="422"/>
      <c r="AM6" s="422"/>
      <c r="AN6" s="446" t="s">
        <v>1800</v>
      </c>
      <c r="AO6" s="441" t="s">
        <v>1816</v>
      </c>
    </row>
    <row r="7" spans="1:41" ht="71.25">
      <c r="A7" s="423">
        <f>VLOOKUP(B7,Data!E:E,1,0)</f>
        <v>50545</v>
      </c>
      <c r="B7" s="423">
        <v>50545</v>
      </c>
      <c r="C7" s="422"/>
      <c r="D7" s="422"/>
      <c r="E7" s="422" t="e">
        <f>VLOOKUP(J7,PSO!$A$3:$A$76,1,0)</f>
        <v>#N/A</v>
      </c>
      <c r="F7" s="422" t="str">
        <f>VLOOKUP(J7,SWEPCO!$A$3:$A$212,1,0)</f>
        <v>TP2010067</v>
      </c>
      <c r="G7" s="422" t="e">
        <f>VLOOKUP(J7,#REF!,1,0)</f>
        <v>#REF!</v>
      </c>
      <c r="H7" s="422" t="str">
        <f t="shared" si="0"/>
        <v>Yes</v>
      </c>
      <c r="I7" s="422"/>
      <c r="J7" s="422" t="s">
        <v>707</v>
      </c>
      <c r="K7" s="422" t="s">
        <v>1817</v>
      </c>
      <c r="L7" s="422">
        <v>11336</v>
      </c>
      <c r="M7" s="422">
        <v>200231</v>
      </c>
      <c r="N7" s="422">
        <v>30449</v>
      </c>
      <c r="O7" s="422" t="s">
        <v>1425</v>
      </c>
      <c r="P7" s="424" t="s">
        <v>1462</v>
      </c>
      <c r="Q7" s="425" t="s">
        <v>1463</v>
      </c>
      <c r="R7" s="426" t="s">
        <v>1421</v>
      </c>
      <c r="S7" s="427">
        <v>42632</v>
      </c>
      <c r="T7" s="427">
        <f>_xlfn.IFNA(VLOOKUP(B7,'Q4 2019 Initial PTP'!$B$2:$P$57,15,0),"Not Found")</f>
        <v>42632</v>
      </c>
      <c r="U7" s="427">
        <v>41791</v>
      </c>
      <c r="V7" s="428">
        <v>41540</v>
      </c>
      <c r="W7" s="422" t="s">
        <v>700</v>
      </c>
      <c r="X7" s="429">
        <v>25060655.370000001</v>
      </c>
      <c r="Y7" s="430">
        <v>2013</v>
      </c>
      <c r="Z7" s="431">
        <v>26987584.699005999</v>
      </c>
      <c r="AA7" s="432">
        <v>25060655.370000001</v>
      </c>
      <c r="AB7" s="432"/>
      <c r="AC7" s="433">
        <v>25330929</v>
      </c>
      <c r="AD7" s="424" t="s">
        <v>1818</v>
      </c>
      <c r="AE7" s="422" t="s">
        <v>1799</v>
      </c>
      <c r="AF7" s="424" t="s">
        <v>1466</v>
      </c>
      <c r="AG7" s="434">
        <v>138</v>
      </c>
      <c r="AH7" s="435">
        <v>27.6</v>
      </c>
      <c r="AI7" s="435"/>
      <c r="AJ7" s="435"/>
      <c r="AK7" s="435" t="s">
        <v>1800</v>
      </c>
      <c r="AL7" s="435" t="s">
        <v>1800</v>
      </c>
      <c r="AM7" s="435" t="s">
        <v>1801</v>
      </c>
      <c r="AN7" s="435" t="s">
        <v>1800</v>
      </c>
      <c r="AO7" s="436"/>
    </row>
    <row r="8" spans="1:41" ht="28.5">
      <c r="A8" s="423">
        <f>VLOOKUP(B8,Data!E:E,1,0)</f>
        <v>11261</v>
      </c>
      <c r="B8" s="423">
        <v>11261</v>
      </c>
      <c r="C8" s="437" t="s">
        <v>835</v>
      </c>
      <c r="D8" s="422"/>
      <c r="E8" s="422" t="e">
        <f>VLOOKUP(J8,PSO!$A$3:$A$76,1,0)</f>
        <v>#N/A</v>
      </c>
      <c r="F8" s="422" t="e">
        <f>VLOOKUP(J8,SWEPCO!$A$3:$A$212,1,0)</f>
        <v>#N/A</v>
      </c>
      <c r="G8" s="422" t="e">
        <f>VLOOKUP(J8,#REF!,1,0)</f>
        <v>#REF!</v>
      </c>
      <c r="H8" s="470" t="str">
        <f t="shared" si="0"/>
        <v>Yes</v>
      </c>
      <c r="I8" s="422" t="s">
        <v>1771</v>
      </c>
      <c r="J8" s="422" t="s">
        <v>699</v>
      </c>
      <c r="K8" s="422" t="s">
        <v>1819</v>
      </c>
      <c r="L8" s="422">
        <v>6232</v>
      </c>
      <c r="M8" s="422">
        <v>20104</v>
      </c>
      <c r="N8" s="422">
        <v>947</v>
      </c>
      <c r="O8" s="422" t="s">
        <v>1425</v>
      </c>
      <c r="P8" s="424" t="s">
        <v>1467</v>
      </c>
      <c r="Q8" s="425" t="s">
        <v>1468</v>
      </c>
      <c r="R8" s="426" t="s">
        <v>1433</v>
      </c>
      <c r="S8" s="427">
        <v>42515</v>
      </c>
      <c r="T8" s="427">
        <f>_xlfn.IFNA(VLOOKUP(B8,'Q4 2019 Initial PTP'!$B$2:$P$57,15,0),"Not Found")</f>
        <v>42515</v>
      </c>
      <c r="U8" s="427">
        <v>42156</v>
      </c>
      <c r="V8" s="428">
        <v>40415</v>
      </c>
      <c r="W8" s="422" t="s">
        <v>697</v>
      </c>
      <c r="X8" s="429">
        <v>6072000</v>
      </c>
      <c r="Y8" s="430">
        <v>2014</v>
      </c>
      <c r="Z8" s="431">
        <v>6379395</v>
      </c>
      <c r="AA8" s="432">
        <v>6072000</v>
      </c>
      <c r="AB8" s="439">
        <v>0.95181439619274244</v>
      </c>
      <c r="AC8" s="433">
        <v>0</v>
      </c>
      <c r="AD8" s="424"/>
      <c r="AE8" s="422" t="s">
        <v>1820</v>
      </c>
      <c r="AF8" s="424" t="s">
        <v>1471</v>
      </c>
      <c r="AG8" s="434">
        <v>138</v>
      </c>
      <c r="AH8" s="435"/>
      <c r="AI8" s="435">
        <v>4.33</v>
      </c>
      <c r="AJ8" s="435"/>
      <c r="AK8" s="435" t="s">
        <v>1800</v>
      </c>
      <c r="AL8" s="435" t="s">
        <v>1800</v>
      </c>
      <c r="AM8" s="435" t="s">
        <v>1801</v>
      </c>
      <c r="AN8" s="440" t="s">
        <v>1800</v>
      </c>
      <c r="AO8" s="441" t="s">
        <v>1821</v>
      </c>
    </row>
    <row r="9" spans="1:41">
      <c r="A9" s="423">
        <f>VLOOKUP(B9,Data!E:E,1,0)</f>
        <v>10615</v>
      </c>
      <c r="B9" s="423">
        <v>10615</v>
      </c>
      <c r="C9" s="422" t="s">
        <v>1748</v>
      </c>
      <c r="D9" s="422"/>
      <c r="E9" s="422" t="e">
        <f>VLOOKUP(J9,PSO!$A$3:$A$76,1,0)</f>
        <v>#N/A</v>
      </c>
      <c r="F9" s="422" t="str">
        <f>VLOOKUP(J9,SWEPCO!$A$3:$A$212,1,0)</f>
        <v>TP2012145</v>
      </c>
      <c r="G9" s="422" t="e">
        <f>VLOOKUP(J9,#REF!,1,0)</f>
        <v>#REF!</v>
      </c>
      <c r="H9" s="422" t="str">
        <f t="shared" si="0"/>
        <v>Yes</v>
      </c>
      <c r="I9" s="422"/>
      <c r="J9" s="422" t="s">
        <v>747</v>
      </c>
      <c r="K9" s="422" t="s">
        <v>1817</v>
      </c>
      <c r="L9" s="422"/>
      <c r="M9" s="422">
        <v>200216</v>
      </c>
      <c r="N9" s="422">
        <v>478</v>
      </c>
      <c r="O9" s="422" t="s">
        <v>1425</v>
      </c>
      <c r="P9" s="424" t="s">
        <v>1525</v>
      </c>
      <c r="Q9" s="425" t="s">
        <v>1526</v>
      </c>
      <c r="R9" s="426" t="s">
        <v>1421</v>
      </c>
      <c r="S9" s="427">
        <v>42473</v>
      </c>
      <c r="T9" s="427">
        <f>_xlfn.IFNA(VLOOKUP(B9,'Q4 2019 Initial PTP'!$B$2:$P$57,15,0),"Not Found")</f>
        <v>42473</v>
      </c>
      <c r="U9" s="427">
        <v>41426</v>
      </c>
      <c r="V9" s="428">
        <v>41325</v>
      </c>
      <c r="W9" s="422" t="s">
        <v>700</v>
      </c>
      <c r="X9" s="429">
        <v>1221505.45</v>
      </c>
      <c r="Y9" s="430">
        <v>2013</v>
      </c>
      <c r="Z9" s="431">
        <v>1315427.7613840001</v>
      </c>
      <c r="AA9" s="432">
        <v>1221505.45</v>
      </c>
      <c r="AB9" s="432"/>
      <c r="AC9" s="433">
        <v>0</v>
      </c>
      <c r="AD9" s="424"/>
      <c r="AE9" s="422" t="s">
        <v>1799</v>
      </c>
      <c r="AF9" s="424" t="s">
        <v>1529</v>
      </c>
      <c r="AG9" s="434">
        <v>69</v>
      </c>
      <c r="AH9" s="435"/>
      <c r="AI9" s="435">
        <v>2.2999999999999998</v>
      </c>
      <c r="AJ9" s="435"/>
      <c r="AK9" s="435" t="s">
        <v>1800</v>
      </c>
      <c r="AL9" s="435" t="s">
        <v>1800</v>
      </c>
      <c r="AM9" s="435" t="s">
        <v>1801</v>
      </c>
      <c r="AN9" s="435" t="s">
        <v>1800</v>
      </c>
      <c r="AO9" s="436"/>
    </row>
    <row r="10" spans="1:41">
      <c r="A10" s="423">
        <f>VLOOKUP(B10,Data!E:E,1,0)</f>
        <v>10657</v>
      </c>
      <c r="B10" s="423">
        <v>10657</v>
      </c>
      <c r="C10" s="422" t="s">
        <v>1748</v>
      </c>
      <c r="D10" s="422"/>
      <c r="E10" s="422" t="e">
        <f>VLOOKUP(J10,PSO!$A$3:$A$76,1,0)</f>
        <v>#N/A</v>
      </c>
      <c r="F10" s="422" t="str">
        <f>VLOOKUP(J10,SWEPCO!$A$3:$A$212,1,0)</f>
        <v>TP2012145</v>
      </c>
      <c r="G10" s="422" t="e">
        <f>VLOOKUP(J10,#REF!,1,0)</f>
        <v>#REF!</v>
      </c>
      <c r="H10" s="422" t="str">
        <f t="shared" si="0"/>
        <v>Yes</v>
      </c>
      <c r="I10" s="422"/>
      <c r="J10" s="422" t="s">
        <v>747</v>
      </c>
      <c r="K10" s="422" t="s">
        <v>1817</v>
      </c>
      <c r="L10" s="422"/>
      <c r="M10" s="422">
        <v>200246</v>
      </c>
      <c r="N10" s="422">
        <v>512</v>
      </c>
      <c r="O10" s="422" t="s">
        <v>1425</v>
      </c>
      <c r="P10" s="424" t="s">
        <v>1530</v>
      </c>
      <c r="Q10" s="425" t="s">
        <v>1531</v>
      </c>
      <c r="R10" s="426" t="s">
        <v>1421</v>
      </c>
      <c r="S10" s="427">
        <v>42473</v>
      </c>
      <c r="T10" s="427">
        <f>_xlfn.IFNA(VLOOKUP(B10,'Q4 2019 Initial PTP'!$B$2:$P$57,15,0),"Not Found")</f>
        <v>42473</v>
      </c>
      <c r="U10" s="427">
        <v>41791</v>
      </c>
      <c r="V10" s="428">
        <v>41689</v>
      </c>
      <c r="W10" s="422" t="s">
        <v>769</v>
      </c>
      <c r="X10" s="429">
        <v>8174689.2999999998</v>
      </c>
      <c r="Y10" s="430">
        <v>2014</v>
      </c>
      <c r="Z10" s="431">
        <v>8588532.9458130002</v>
      </c>
      <c r="AA10" s="432">
        <v>8174689.2999999998</v>
      </c>
      <c r="AB10" s="432"/>
      <c r="AC10" s="433">
        <v>0</v>
      </c>
      <c r="AD10" s="424"/>
      <c r="AE10" s="422" t="s">
        <v>1799</v>
      </c>
      <c r="AF10" s="424" t="s">
        <v>1533</v>
      </c>
      <c r="AG10" s="434">
        <v>69</v>
      </c>
      <c r="AH10" s="435">
        <v>2</v>
      </c>
      <c r="AI10" s="435"/>
      <c r="AJ10" s="435"/>
      <c r="AK10" s="435" t="s">
        <v>1800</v>
      </c>
      <c r="AL10" s="435" t="s">
        <v>1800</v>
      </c>
      <c r="AM10" s="435" t="s">
        <v>1801</v>
      </c>
      <c r="AN10" s="435" t="s">
        <v>1800</v>
      </c>
      <c r="AO10" s="436"/>
    </row>
    <row r="11" spans="1:41" ht="28.5">
      <c r="A11" s="423">
        <f>VLOOKUP(B11,Data!E:E,1,0)</f>
        <v>50718</v>
      </c>
      <c r="B11" s="423">
        <v>50718</v>
      </c>
      <c r="C11" s="422" t="s">
        <v>1748</v>
      </c>
      <c r="D11" s="422"/>
      <c r="E11" s="422" t="e">
        <f>VLOOKUP(J11,PSO!$A$3:$A$76,1,0)</f>
        <v>#N/A</v>
      </c>
      <c r="F11" s="422" t="str">
        <f>VLOOKUP(J11,SWEPCO!$A$3:$A$212,1,0)</f>
        <v>TP2013165</v>
      </c>
      <c r="G11" s="422" t="e">
        <f>VLOOKUP(J11,#REF!,1,0)</f>
        <v>#REF!</v>
      </c>
      <c r="H11" s="422" t="str">
        <f t="shared" si="0"/>
        <v>Yes</v>
      </c>
      <c r="I11" s="422"/>
      <c r="J11" s="422" t="s">
        <v>781</v>
      </c>
      <c r="K11" s="422" t="s">
        <v>1817</v>
      </c>
      <c r="L11" s="422"/>
      <c r="M11" s="422">
        <v>200246</v>
      </c>
      <c r="N11" s="422">
        <v>30573</v>
      </c>
      <c r="O11" s="422" t="s">
        <v>1425</v>
      </c>
      <c r="P11" s="424" t="s">
        <v>1569</v>
      </c>
      <c r="Q11" s="425" t="s">
        <v>780</v>
      </c>
      <c r="R11" s="426" t="s">
        <v>1421</v>
      </c>
      <c r="S11" s="427">
        <v>42907</v>
      </c>
      <c r="T11" s="427">
        <f>_xlfn.IFNA(VLOOKUP(B11,'Q4 2019 Initial PTP'!$B$2:$P$57,15,0),"Not Found")</f>
        <v>42907</v>
      </c>
      <c r="U11" s="427">
        <v>43617</v>
      </c>
      <c r="V11" s="428">
        <v>41689</v>
      </c>
      <c r="W11" s="422" t="s">
        <v>769</v>
      </c>
      <c r="X11" s="429">
        <v>6695985.9000000004</v>
      </c>
      <c r="Y11" s="430">
        <v>2014</v>
      </c>
      <c r="Z11" s="431">
        <v>7210844.4073620001</v>
      </c>
      <c r="AA11" s="432">
        <v>6695985.9000000004</v>
      </c>
      <c r="AB11" s="432"/>
      <c r="AC11" s="433">
        <v>0</v>
      </c>
      <c r="AD11" s="424"/>
      <c r="AE11" s="422" t="s">
        <v>1799</v>
      </c>
      <c r="AF11" s="424" t="s">
        <v>1572</v>
      </c>
      <c r="AG11" s="434">
        <v>69</v>
      </c>
      <c r="AH11" s="435"/>
      <c r="AI11" s="435">
        <v>1.7</v>
      </c>
      <c r="AJ11" s="435"/>
      <c r="AK11" s="435" t="s">
        <v>1800</v>
      </c>
      <c r="AL11" s="435" t="s">
        <v>1800</v>
      </c>
      <c r="AM11" s="435" t="s">
        <v>1801</v>
      </c>
      <c r="AN11" s="435" t="s">
        <v>1800</v>
      </c>
      <c r="AO11" s="436"/>
    </row>
    <row r="12" spans="1:41" ht="71.25">
      <c r="A12" s="423">
        <f>VLOOKUP(B12,Data!E:E,1,0)</f>
        <v>50720</v>
      </c>
      <c r="B12" s="423">
        <v>50720</v>
      </c>
      <c r="C12" s="422" t="s">
        <v>1748</v>
      </c>
      <c r="D12" s="422"/>
      <c r="E12" s="422" t="e">
        <f>VLOOKUP(J12,PSO!$A$3:$A$76,1,0)</f>
        <v>#N/A</v>
      </c>
      <c r="F12" s="422" t="str">
        <f>VLOOKUP(J12,SWEPCO!$A$3:$A$212,1,0)</f>
        <v>TP2013167</v>
      </c>
      <c r="G12" s="422" t="e">
        <f>VLOOKUP(J12,#REF!,1,0)</f>
        <v>#REF!</v>
      </c>
      <c r="H12" s="422" t="str">
        <f t="shared" si="0"/>
        <v>Yes</v>
      </c>
      <c r="I12" s="422"/>
      <c r="J12" s="422" t="s">
        <v>822</v>
      </c>
      <c r="K12" s="422" t="s">
        <v>1817</v>
      </c>
      <c r="L12" s="422">
        <v>12312</v>
      </c>
      <c r="M12" s="422">
        <v>200246</v>
      </c>
      <c r="N12" s="422">
        <v>30575</v>
      </c>
      <c r="O12" s="422" t="s">
        <v>1425</v>
      </c>
      <c r="P12" s="424" t="s">
        <v>1578</v>
      </c>
      <c r="Q12" s="425" t="s">
        <v>785</v>
      </c>
      <c r="R12" s="426" t="s">
        <v>1421</v>
      </c>
      <c r="S12" s="427">
        <v>43161</v>
      </c>
      <c r="T12" s="427">
        <f>_xlfn.IFNA(VLOOKUP(B12,'Q4 2019 Initial PTP'!$B$2:$P$57,15,0),"Not Found")</f>
        <v>43161</v>
      </c>
      <c r="U12" s="427">
        <v>41791</v>
      </c>
      <c r="V12" s="428">
        <v>41689</v>
      </c>
      <c r="W12" s="422" t="s">
        <v>769</v>
      </c>
      <c r="X12" s="429">
        <v>8851676.6400000006</v>
      </c>
      <c r="Y12" s="430">
        <v>2014</v>
      </c>
      <c r="Z12" s="431">
        <v>9770594.7733440008</v>
      </c>
      <c r="AA12" s="432">
        <v>11872448</v>
      </c>
      <c r="AB12" s="432"/>
      <c r="AC12" s="433">
        <v>9930039</v>
      </c>
      <c r="AD12" s="424" t="s">
        <v>1818</v>
      </c>
      <c r="AE12" s="422" t="s">
        <v>1799</v>
      </c>
      <c r="AF12" s="424" t="s">
        <v>1581</v>
      </c>
      <c r="AG12" s="434">
        <v>69</v>
      </c>
      <c r="AH12" s="435"/>
      <c r="AI12" s="435">
        <v>6.6</v>
      </c>
      <c r="AJ12" s="435"/>
      <c r="AK12" s="435" t="s">
        <v>1800</v>
      </c>
      <c r="AL12" s="435" t="s">
        <v>1800</v>
      </c>
      <c r="AM12" s="435" t="s">
        <v>1801</v>
      </c>
      <c r="AN12" s="435" t="s">
        <v>1800</v>
      </c>
      <c r="AO12" s="436"/>
    </row>
    <row r="13" spans="1:41" ht="71.25">
      <c r="A13" s="423">
        <f>VLOOKUP(B13,Data!E:E,1,0)</f>
        <v>50721</v>
      </c>
      <c r="B13" s="423">
        <v>50721</v>
      </c>
      <c r="C13" s="422" t="s">
        <v>1748</v>
      </c>
      <c r="D13" s="422"/>
      <c r="E13" s="422" t="e">
        <f>VLOOKUP(J13,PSO!$A$3:$A$76,1,0)</f>
        <v>#N/A</v>
      </c>
      <c r="F13" s="422" t="str">
        <f>VLOOKUP(J13,SWEPCO!$A$3:$A$212,1,0)</f>
        <v>TP2013167</v>
      </c>
      <c r="G13" s="422" t="e">
        <f>VLOOKUP(J13,#REF!,1,0)</f>
        <v>#REF!</v>
      </c>
      <c r="H13" s="422" t="str">
        <f t="shared" si="0"/>
        <v>Yes</v>
      </c>
      <c r="I13" s="422"/>
      <c r="J13" s="422" t="s">
        <v>822</v>
      </c>
      <c r="K13" s="422" t="s">
        <v>1817</v>
      </c>
      <c r="L13" s="422">
        <v>10759</v>
      </c>
      <c r="M13" s="422">
        <v>200246</v>
      </c>
      <c r="N13" s="422">
        <v>30576</v>
      </c>
      <c r="O13" s="422" t="s">
        <v>1425</v>
      </c>
      <c r="P13" s="424" t="s">
        <v>1582</v>
      </c>
      <c r="Q13" s="425" t="s">
        <v>787</v>
      </c>
      <c r="R13" s="426" t="s">
        <v>1421</v>
      </c>
      <c r="S13" s="427">
        <v>42888</v>
      </c>
      <c r="T13" s="427">
        <f>_xlfn.IFNA(VLOOKUP(B13,'Q4 2019 Initial PTP'!$B$2:$P$57,15,0),"Not Found")</f>
        <v>42888</v>
      </c>
      <c r="U13" s="427">
        <v>41791</v>
      </c>
      <c r="V13" s="428">
        <v>41689</v>
      </c>
      <c r="W13" s="422" t="s">
        <v>769</v>
      </c>
      <c r="X13" s="429">
        <v>15248925.460000001</v>
      </c>
      <c r="Y13" s="430">
        <v>2014</v>
      </c>
      <c r="Z13" s="431">
        <v>16421424.792952999</v>
      </c>
      <c r="AA13" s="432">
        <v>19864843</v>
      </c>
      <c r="AB13" s="432"/>
      <c r="AC13" s="433">
        <v>10670271</v>
      </c>
      <c r="AD13" s="424" t="s">
        <v>1818</v>
      </c>
      <c r="AE13" s="422" t="s">
        <v>1799</v>
      </c>
      <c r="AF13" s="424" t="s">
        <v>1584</v>
      </c>
      <c r="AG13" s="434">
        <v>69</v>
      </c>
      <c r="AH13" s="435"/>
      <c r="AI13" s="435">
        <v>11.2</v>
      </c>
      <c r="AJ13" s="435"/>
      <c r="AK13" s="435" t="s">
        <v>1800</v>
      </c>
      <c r="AL13" s="435" t="s">
        <v>1800</v>
      </c>
      <c r="AM13" s="435" t="s">
        <v>1801</v>
      </c>
      <c r="AN13" s="435" t="s">
        <v>1800</v>
      </c>
      <c r="AO13" s="436"/>
    </row>
    <row r="14" spans="1:41" ht="28.5">
      <c r="A14" s="423" t="e">
        <f>VLOOKUP(B14,Data!E:E,1,0)</f>
        <v>#N/A</v>
      </c>
      <c r="B14" s="423">
        <v>51096</v>
      </c>
      <c r="C14" s="437" t="s">
        <v>1748</v>
      </c>
      <c r="D14" s="422" t="s">
        <v>1822</v>
      </c>
      <c r="E14" s="422" t="str">
        <f>VLOOKUP(J14,PSO!$A$3:$A$76,1,0)</f>
        <v>TP2015118</v>
      </c>
      <c r="F14" s="422" t="e">
        <f>VLOOKUP(J14,SWEPCO!$A$3:$A$212,1,0)</f>
        <v>#N/A</v>
      </c>
      <c r="G14" s="422" t="e">
        <f>VLOOKUP(J14,#REF!,1,0)</f>
        <v>#REF!</v>
      </c>
      <c r="H14" s="422" t="str">
        <f t="shared" si="0"/>
        <v>Yes</v>
      </c>
      <c r="I14" s="422"/>
      <c r="J14" s="422" t="s">
        <v>1629</v>
      </c>
      <c r="K14" s="422">
        <v>0</v>
      </c>
      <c r="L14" s="422">
        <v>14087</v>
      </c>
      <c r="M14" s="422">
        <v>200382</v>
      </c>
      <c r="N14" s="422">
        <v>30809</v>
      </c>
      <c r="O14" s="422" t="s">
        <v>1425</v>
      </c>
      <c r="P14" s="424" t="s">
        <v>1630</v>
      </c>
      <c r="Q14" s="425" t="s">
        <v>1631</v>
      </c>
      <c r="R14" s="426" t="s">
        <v>1421</v>
      </c>
      <c r="S14" s="447">
        <v>43993</v>
      </c>
      <c r="T14" s="427">
        <f>_xlfn.IFNA(VLOOKUP(B14,'Q4 2019 Initial PTP'!$B$2:$P$57,15,0),"Not Found")</f>
        <v>44348</v>
      </c>
      <c r="U14" s="427">
        <v>44348</v>
      </c>
      <c r="V14" s="428">
        <v>42472</v>
      </c>
      <c r="W14" s="422" t="s">
        <v>1456</v>
      </c>
      <c r="X14" s="429">
        <v>4319501</v>
      </c>
      <c r="Y14" s="430">
        <v>2016</v>
      </c>
      <c r="Z14" s="431">
        <v>4767920.8821679996</v>
      </c>
      <c r="AA14" s="432">
        <v>6445009</v>
      </c>
      <c r="AB14" s="448">
        <v>1.3517441164144106</v>
      </c>
      <c r="AC14" s="433">
        <v>0</v>
      </c>
      <c r="AD14" s="424"/>
      <c r="AE14" s="437" t="s">
        <v>1820</v>
      </c>
      <c r="AF14" s="424" t="s">
        <v>1634</v>
      </c>
      <c r="AG14" s="434">
        <v>138</v>
      </c>
      <c r="AH14" s="435">
        <v>2</v>
      </c>
      <c r="AI14" s="435">
        <v>2</v>
      </c>
      <c r="AJ14" s="435">
        <v>2</v>
      </c>
      <c r="AK14" s="435"/>
      <c r="AL14" s="435"/>
      <c r="AM14" s="435" t="s">
        <v>1801</v>
      </c>
      <c r="AN14" s="440" t="s">
        <v>1800</v>
      </c>
      <c r="AO14" s="441" t="s">
        <v>1823</v>
      </c>
    </row>
    <row r="15" spans="1:41">
      <c r="A15" s="423" t="e">
        <f>VLOOKUP(B15,Data!E:E,1,0)</f>
        <v>#N/A</v>
      </c>
      <c r="B15" s="423">
        <v>61858</v>
      </c>
      <c r="C15" s="422" t="s">
        <v>1748</v>
      </c>
      <c r="D15" s="422"/>
      <c r="E15" s="422" t="str">
        <f>VLOOKUP(J15,PSO!$A$3:$A$76,1,0)</f>
        <v>TP2017011</v>
      </c>
      <c r="F15" s="422" t="e">
        <f>VLOOKUP(J15,SWEPCO!$A$3:$A$212,1,0)</f>
        <v>#N/A</v>
      </c>
      <c r="G15" s="422" t="e">
        <f>VLOOKUP(J15,#REF!,1,0)</f>
        <v>#REF!</v>
      </c>
      <c r="H15" s="422" t="str">
        <f t="shared" si="0"/>
        <v>Yes</v>
      </c>
      <c r="I15" s="422"/>
      <c r="J15" s="422" t="s">
        <v>1662</v>
      </c>
      <c r="K15" s="422">
        <v>0</v>
      </c>
      <c r="L15" s="422">
        <v>15516</v>
      </c>
      <c r="M15" s="422">
        <v>200446</v>
      </c>
      <c r="N15" s="422">
        <v>41202</v>
      </c>
      <c r="O15" s="422" t="s">
        <v>1425</v>
      </c>
      <c r="P15" s="424" t="s">
        <v>1663</v>
      </c>
      <c r="Q15" s="425" t="s">
        <v>1664</v>
      </c>
      <c r="R15" s="426" t="s">
        <v>1421</v>
      </c>
      <c r="S15" s="427">
        <v>43819</v>
      </c>
      <c r="T15" s="427">
        <f>_xlfn.IFNA(VLOOKUP(B15,'Q4 2019 Initial PTP'!$B$2:$P$57,15,0),"Not Found")</f>
        <v>43800</v>
      </c>
      <c r="U15" s="427">
        <v>43252</v>
      </c>
      <c r="V15" s="428">
        <v>42867</v>
      </c>
      <c r="W15" s="422" t="s">
        <v>1565</v>
      </c>
      <c r="X15" s="429">
        <v>6014381.1299999999</v>
      </c>
      <c r="Y15" s="430">
        <v>2017</v>
      </c>
      <c r="Z15" s="431">
        <v>6318859.1747059999</v>
      </c>
      <c r="AA15" s="432">
        <v>7238795</v>
      </c>
      <c r="AB15" s="432"/>
      <c r="AC15" s="433">
        <v>0</v>
      </c>
      <c r="AD15" s="424"/>
      <c r="AE15" s="422" t="s">
        <v>1799</v>
      </c>
      <c r="AF15" s="424" t="s">
        <v>1667</v>
      </c>
      <c r="AG15" s="434">
        <v>138</v>
      </c>
      <c r="AH15" s="435">
        <v>1.8</v>
      </c>
      <c r="AI15" s="435"/>
      <c r="AJ15" s="435"/>
      <c r="AK15" s="435"/>
      <c r="AL15" s="435" t="s">
        <v>1800</v>
      </c>
      <c r="AM15" s="435" t="s">
        <v>1801</v>
      </c>
      <c r="AN15" s="435" t="s">
        <v>1800</v>
      </c>
      <c r="AO15" s="436"/>
    </row>
    <row r="16" spans="1:41" ht="185.25">
      <c r="A16" s="423" t="e">
        <f>VLOOKUP(B16,Data!E:E,1,0)</f>
        <v>#N/A</v>
      </c>
      <c r="B16" s="423">
        <v>82137</v>
      </c>
      <c r="C16" s="422"/>
      <c r="D16" s="422" t="s">
        <v>1824</v>
      </c>
      <c r="E16" s="422" t="e">
        <f>VLOOKUP(J16,PSO!$A$3:$A$76,1,0)</f>
        <v>#N/A</v>
      </c>
      <c r="F16" s="422" t="e">
        <f>VLOOKUP(J16,SWEPCO!$A$3:$A$212,1,0)</f>
        <v>#N/A</v>
      </c>
      <c r="G16" s="422" t="e">
        <f>VLOOKUP(J16,#REF!,1,0)</f>
        <v>#REF!</v>
      </c>
      <c r="H16" s="470" t="str">
        <f t="shared" si="0"/>
        <v>Yes</v>
      </c>
      <c r="I16" s="422" t="s">
        <v>1724</v>
      </c>
      <c r="J16" s="422" t="s">
        <v>1703</v>
      </c>
      <c r="K16" s="422" t="s">
        <v>1825</v>
      </c>
      <c r="L16" s="422">
        <v>16818</v>
      </c>
      <c r="M16" s="422"/>
      <c r="N16" s="422">
        <v>51337</v>
      </c>
      <c r="O16" s="422" t="s">
        <v>1425</v>
      </c>
      <c r="P16" s="424" t="s">
        <v>1704</v>
      </c>
      <c r="Q16" s="425" t="s">
        <v>1705</v>
      </c>
      <c r="R16" s="426" t="s">
        <v>1592</v>
      </c>
      <c r="S16" s="447">
        <v>44196</v>
      </c>
      <c r="T16" s="427">
        <f>_xlfn.IFNA(VLOOKUP(B16,'Q4 2019 Initial PTP'!$B$2:$P$57,15,0),"Not Found")</f>
        <v>43686</v>
      </c>
      <c r="U16" s="427"/>
      <c r="V16" s="428"/>
      <c r="W16" s="422" t="s">
        <v>1826</v>
      </c>
      <c r="X16" s="429"/>
      <c r="Y16" s="430"/>
      <c r="Z16" s="431"/>
      <c r="AA16" s="432">
        <v>700000</v>
      </c>
      <c r="AB16" s="439">
        <v>0</v>
      </c>
      <c r="AC16" s="433">
        <v>0</v>
      </c>
      <c r="AD16" s="424"/>
      <c r="AE16" s="422" t="s">
        <v>1827</v>
      </c>
      <c r="AF16" s="424" t="s">
        <v>1706</v>
      </c>
      <c r="AG16" s="434"/>
      <c r="AH16" s="435"/>
      <c r="AI16" s="435"/>
      <c r="AJ16" s="435"/>
      <c r="AK16" s="435"/>
      <c r="AL16" s="435"/>
      <c r="AM16" s="435" t="s">
        <v>1801</v>
      </c>
      <c r="AN16" s="440" t="s">
        <v>1800</v>
      </c>
      <c r="AO16" s="441" t="s">
        <v>1828</v>
      </c>
    </row>
    <row r="17" spans="1:41" ht="156.75">
      <c r="A17" s="423" t="e">
        <f>VLOOKUP(B17,Data!E:E,1,0)</f>
        <v>#N/A</v>
      </c>
      <c r="B17" s="423">
        <v>82138</v>
      </c>
      <c r="C17" s="422"/>
      <c r="D17" s="422" t="s">
        <v>1824</v>
      </c>
      <c r="E17" s="422" t="e">
        <f>VLOOKUP(J17,PSO!$A$3:$A$76,1,0)</f>
        <v>#N/A</v>
      </c>
      <c r="F17" s="422" t="e">
        <f>VLOOKUP(J17,SWEPCO!$A$3:$A$212,1,0)</f>
        <v>#N/A</v>
      </c>
      <c r="G17" s="422" t="e">
        <f>VLOOKUP(J17,#REF!,1,0)</f>
        <v>#REF!</v>
      </c>
      <c r="H17" s="470" t="str">
        <f t="shared" si="0"/>
        <v>Yes</v>
      </c>
      <c r="I17" s="422" t="s">
        <v>1724</v>
      </c>
      <c r="J17" s="422" t="s">
        <v>1703</v>
      </c>
      <c r="K17" s="422">
        <v>0</v>
      </c>
      <c r="L17" s="422">
        <v>16818</v>
      </c>
      <c r="M17" s="422"/>
      <c r="N17" s="422">
        <v>51337</v>
      </c>
      <c r="O17" s="422" t="s">
        <v>1425</v>
      </c>
      <c r="P17" s="424" t="s">
        <v>1704</v>
      </c>
      <c r="Q17" s="425" t="s">
        <v>1707</v>
      </c>
      <c r="R17" s="426" t="s">
        <v>1592</v>
      </c>
      <c r="S17" s="447">
        <v>44196</v>
      </c>
      <c r="T17" s="427">
        <f>_xlfn.IFNA(VLOOKUP(B17,'Q4 2019 Initial PTP'!$B$2:$P$57,15,0),"Not Found")</f>
        <v>43686</v>
      </c>
      <c r="U17" s="427"/>
      <c r="V17" s="428"/>
      <c r="W17" s="422" t="s">
        <v>1826</v>
      </c>
      <c r="X17" s="429"/>
      <c r="Y17" s="430"/>
      <c r="Z17" s="431"/>
      <c r="AA17" s="432">
        <v>8700000</v>
      </c>
      <c r="AB17" s="439">
        <v>0</v>
      </c>
      <c r="AC17" s="433">
        <v>0</v>
      </c>
      <c r="AD17" s="424"/>
      <c r="AE17" s="422" t="s">
        <v>1827</v>
      </c>
      <c r="AF17" s="424" t="s">
        <v>1708</v>
      </c>
      <c r="AG17" s="434"/>
      <c r="AH17" s="435"/>
      <c r="AI17" s="435"/>
      <c r="AJ17" s="435"/>
      <c r="AK17" s="435"/>
      <c r="AL17" s="435"/>
      <c r="AM17" s="435" t="s">
        <v>1801</v>
      </c>
      <c r="AN17" s="440" t="s">
        <v>1800</v>
      </c>
      <c r="AO17" s="441" t="s">
        <v>1828</v>
      </c>
    </row>
    <row r="18" spans="1:41" ht="85.5">
      <c r="A18" s="423" t="e">
        <f>VLOOKUP(B18,Data!E:E,1,0)</f>
        <v>#N/A</v>
      </c>
      <c r="B18" s="423">
        <v>112488</v>
      </c>
      <c r="C18" s="422" t="s">
        <v>1748</v>
      </c>
      <c r="D18" s="422" t="s">
        <v>1829</v>
      </c>
      <c r="E18" s="422" t="e">
        <f>VLOOKUP(J18,PSO!$A$3:$A$76,1,0)</f>
        <v>#N/A</v>
      </c>
      <c r="F18" s="422" t="e">
        <f>VLOOKUP(J18,SWEPCO!$A$3:$A$212,1,0)</f>
        <v>#N/A</v>
      </c>
      <c r="G18" s="422" t="e">
        <f>VLOOKUP(J18,#REF!,1,0)</f>
        <v>#REF!</v>
      </c>
      <c r="H18" s="470" t="str">
        <f t="shared" si="0"/>
        <v>Yes</v>
      </c>
      <c r="I18" s="472" t="s">
        <v>1885</v>
      </c>
      <c r="J18" s="422" t="s">
        <v>1830</v>
      </c>
      <c r="K18" s="422" t="s">
        <v>1831</v>
      </c>
      <c r="L18" s="422"/>
      <c r="M18" s="422">
        <v>210544</v>
      </c>
      <c r="N18" s="422">
        <v>81571</v>
      </c>
      <c r="O18" s="422" t="s">
        <v>1425</v>
      </c>
      <c r="P18" s="441" t="s">
        <v>1832</v>
      </c>
      <c r="Q18" s="425" t="s">
        <v>1833</v>
      </c>
      <c r="R18" s="426" t="s">
        <v>1421</v>
      </c>
      <c r="S18" s="427">
        <v>44530</v>
      </c>
      <c r="T18" s="427" t="str">
        <f>_xlfn.IFNA(VLOOKUP(B18,'Q4 2019 Initial PTP'!$B$2:$P$57,15,0),"Not Found")</f>
        <v>Not Found</v>
      </c>
      <c r="U18" s="427">
        <v>44348</v>
      </c>
      <c r="V18" s="428">
        <v>43787</v>
      </c>
      <c r="W18" s="422" t="s">
        <v>1814</v>
      </c>
      <c r="X18" s="429">
        <v>9155167</v>
      </c>
      <c r="Y18" s="430">
        <v>2020</v>
      </c>
      <c r="Z18" s="431">
        <v>9155167</v>
      </c>
      <c r="AA18" s="449">
        <v>9155167</v>
      </c>
      <c r="AB18" s="439">
        <v>1</v>
      </c>
      <c r="AC18" s="433">
        <v>0</v>
      </c>
      <c r="AD18" s="424"/>
      <c r="AE18" s="422" t="s">
        <v>1804</v>
      </c>
      <c r="AF18" s="424" t="s">
        <v>1834</v>
      </c>
      <c r="AG18" s="434" t="s">
        <v>1835</v>
      </c>
      <c r="AH18" s="435"/>
      <c r="AI18" s="435"/>
      <c r="AJ18" s="435"/>
      <c r="AK18" s="435"/>
      <c r="AL18" s="435"/>
      <c r="AM18" s="435"/>
      <c r="AN18" s="440" t="s">
        <v>1800</v>
      </c>
      <c r="AO18" s="441" t="s">
        <v>1836</v>
      </c>
    </row>
    <row r="19" spans="1:41" ht="28.5">
      <c r="A19" s="423" t="e">
        <f>VLOOKUP(B19,Data!E:E,1,0)</f>
        <v>#N/A</v>
      </c>
      <c r="B19" s="423">
        <v>122713</v>
      </c>
      <c r="C19" s="422" t="s">
        <v>1837</v>
      </c>
      <c r="D19" s="422" t="s">
        <v>1838</v>
      </c>
      <c r="E19" s="422" t="e">
        <f>VLOOKUP(J19,PSO!$A$3:$A$76,1,0)</f>
        <v>#N/A</v>
      </c>
      <c r="F19" s="422" t="e">
        <f>VLOOKUP(J19,SWEPCO!$A$3:$A$212,1,0)</f>
        <v>#N/A</v>
      </c>
      <c r="G19" s="422" t="e">
        <f>VLOOKUP(J19,#REF!,1,0)</f>
        <v>#REF!</v>
      </c>
      <c r="H19" s="470" t="str">
        <f t="shared" si="0"/>
        <v>Yes</v>
      </c>
      <c r="I19" s="422" t="s">
        <v>1771</v>
      </c>
      <c r="J19" s="422" t="s">
        <v>1839</v>
      </c>
      <c r="K19" s="422" t="s">
        <v>1445</v>
      </c>
      <c r="L19" s="422"/>
      <c r="M19" s="422">
        <v>210558</v>
      </c>
      <c r="N19" s="422">
        <v>81673</v>
      </c>
      <c r="O19" s="422" t="s">
        <v>1425</v>
      </c>
      <c r="P19" s="424" t="s">
        <v>1840</v>
      </c>
      <c r="Q19" s="425" t="s">
        <v>1841</v>
      </c>
      <c r="R19" s="426" t="s">
        <v>1433</v>
      </c>
      <c r="S19" s="427">
        <v>44713</v>
      </c>
      <c r="T19" s="427" t="str">
        <f>_xlfn.IFNA(VLOOKUP(B19,'Q4 2019 Initial PTP'!$B$2:$P$57,15,0),"Not Found")</f>
        <v>Not Found</v>
      </c>
      <c r="U19" s="427">
        <v>44713</v>
      </c>
      <c r="V19" s="428">
        <v>43980</v>
      </c>
      <c r="W19" s="422" t="s">
        <v>1842</v>
      </c>
      <c r="X19" s="429"/>
      <c r="Y19" s="430"/>
      <c r="Z19" s="431"/>
      <c r="AA19" s="432">
        <v>3160967</v>
      </c>
      <c r="AB19" s="439">
        <v>0</v>
      </c>
      <c r="AC19" s="433">
        <v>0</v>
      </c>
      <c r="AD19" s="424"/>
      <c r="AE19" s="422" t="s">
        <v>1804</v>
      </c>
      <c r="AF19" s="424" t="s">
        <v>1843</v>
      </c>
      <c r="AG19" s="434">
        <v>115</v>
      </c>
      <c r="AH19" s="435"/>
      <c r="AI19" s="435">
        <v>0.49</v>
      </c>
      <c r="AJ19" s="435"/>
      <c r="AK19" s="435"/>
      <c r="AL19" s="435"/>
      <c r="AM19" s="435"/>
      <c r="AN19" s="440"/>
      <c r="AO19" s="441" t="s">
        <v>1844</v>
      </c>
    </row>
    <row r="20" spans="1:41" ht="28.5">
      <c r="A20" s="423" t="e">
        <f>VLOOKUP(B20,Data!E:E,1,0)</f>
        <v>#N/A</v>
      </c>
      <c r="B20" s="423">
        <v>112360</v>
      </c>
      <c r="C20" s="422" t="s">
        <v>1748</v>
      </c>
      <c r="D20" s="422" t="s">
        <v>1845</v>
      </c>
      <c r="E20" s="422" t="e">
        <f>VLOOKUP(J20,PSO!$A$3:$A$76,1,0)</f>
        <v>#N/A</v>
      </c>
      <c r="F20" s="422" t="e">
        <f>VLOOKUP(J20,SWEPCO!$A$3:$A$212,1,0)</f>
        <v>#N/A</v>
      </c>
      <c r="G20" s="422" t="e">
        <f>VLOOKUP(J20,#REF!,1,0)</f>
        <v>#REF!</v>
      </c>
      <c r="H20" s="470" t="str">
        <f t="shared" si="0"/>
        <v>Yes</v>
      </c>
      <c r="I20" s="472" t="s">
        <v>1883</v>
      </c>
      <c r="J20" s="422" t="s">
        <v>1846</v>
      </c>
      <c r="K20" s="422" t="s">
        <v>1847</v>
      </c>
      <c r="L20" s="422"/>
      <c r="M20" s="422">
        <v>210544</v>
      </c>
      <c r="N20" s="422">
        <v>81500</v>
      </c>
      <c r="O20" s="422" t="s">
        <v>1425</v>
      </c>
      <c r="P20" s="424" t="s">
        <v>1848</v>
      </c>
      <c r="Q20" s="425" t="s">
        <v>1849</v>
      </c>
      <c r="R20" s="426" t="s">
        <v>1421</v>
      </c>
      <c r="S20" s="427">
        <v>44866</v>
      </c>
      <c r="T20" s="427" t="str">
        <f>_xlfn.IFNA(VLOOKUP(B20,'Q4 2019 Initial PTP'!$B$2:$P$57,15,0),"Not Found")</f>
        <v>Not Found</v>
      </c>
      <c r="U20" s="427">
        <v>44348</v>
      </c>
      <c r="V20" s="428">
        <v>43787</v>
      </c>
      <c r="W20" s="422" t="s">
        <v>1814</v>
      </c>
      <c r="X20" s="429">
        <v>16288000</v>
      </c>
      <c r="Y20" s="430">
        <v>2020</v>
      </c>
      <c r="Z20" s="431">
        <v>16288000</v>
      </c>
      <c r="AA20" s="432">
        <v>16288000</v>
      </c>
      <c r="AB20" s="439">
        <v>1</v>
      </c>
      <c r="AC20" s="433">
        <v>0</v>
      </c>
      <c r="AD20" s="424"/>
      <c r="AE20" s="422" t="s">
        <v>1804</v>
      </c>
      <c r="AF20" s="424" t="s">
        <v>1850</v>
      </c>
      <c r="AG20" s="434">
        <v>138</v>
      </c>
      <c r="AH20" s="435"/>
      <c r="AI20" s="435"/>
      <c r="AJ20" s="435"/>
      <c r="AK20" s="435"/>
      <c r="AL20" s="435"/>
      <c r="AM20" s="435"/>
      <c r="AN20" s="440" t="s">
        <v>1800</v>
      </c>
      <c r="AO20" s="441" t="s">
        <v>1851</v>
      </c>
    </row>
    <row r="21" spans="1:41" ht="28.5">
      <c r="A21" s="423" t="e">
        <f>VLOOKUP(B21,Data!E:E,1,0)</f>
        <v>#N/A</v>
      </c>
      <c r="B21" s="423">
        <v>112389</v>
      </c>
      <c r="C21" s="422" t="s">
        <v>1748</v>
      </c>
      <c r="D21" s="422" t="s">
        <v>1852</v>
      </c>
      <c r="E21" s="422" t="e">
        <f>VLOOKUP(J21,PSO!$A$3:$A$76,1,0)</f>
        <v>#N/A</v>
      </c>
      <c r="F21" s="422" t="e">
        <f>VLOOKUP(J21,SWEPCO!$A$3:$A$212,1,0)</f>
        <v>#N/A</v>
      </c>
      <c r="G21" s="422" t="e">
        <f>VLOOKUP(J21,#REF!,1,0)</f>
        <v>#REF!</v>
      </c>
      <c r="H21" s="470" t="str">
        <f t="shared" si="0"/>
        <v>Yes</v>
      </c>
      <c r="I21" s="472" t="s">
        <v>1883</v>
      </c>
      <c r="J21" s="422" t="s">
        <v>1853</v>
      </c>
      <c r="K21" s="422" t="s">
        <v>1854</v>
      </c>
      <c r="L21" s="422"/>
      <c r="M21" s="422">
        <v>210544</v>
      </c>
      <c r="N21" s="422">
        <v>81520</v>
      </c>
      <c r="O21" s="422" t="s">
        <v>1425</v>
      </c>
      <c r="P21" s="424" t="s">
        <v>1855</v>
      </c>
      <c r="Q21" s="425" t="s">
        <v>1856</v>
      </c>
      <c r="R21" s="426" t="s">
        <v>1421</v>
      </c>
      <c r="S21" s="447">
        <v>44708</v>
      </c>
      <c r="T21" s="427" t="str">
        <f>_xlfn.IFNA(VLOOKUP(B21,'Q4 2019 Initial PTP'!$B$2:$P$57,15,0),"Not Found")</f>
        <v>Not Found</v>
      </c>
      <c r="U21" s="427">
        <v>44348</v>
      </c>
      <c r="V21" s="428">
        <v>43787</v>
      </c>
      <c r="W21" s="422" t="s">
        <v>1814</v>
      </c>
      <c r="X21" s="429">
        <v>6724236.7699999996</v>
      </c>
      <c r="Y21" s="430">
        <v>2020</v>
      </c>
      <c r="Z21" s="431">
        <v>6724236.7699999996</v>
      </c>
      <c r="AA21" s="449">
        <v>6724236.7699999996</v>
      </c>
      <c r="AB21" s="439">
        <v>1</v>
      </c>
      <c r="AC21" s="433">
        <v>0</v>
      </c>
      <c r="AD21" s="424"/>
      <c r="AE21" s="422" t="s">
        <v>1804</v>
      </c>
      <c r="AF21" s="424" t="s">
        <v>1857</v>
      </c>
      <c r="AG21" s="434" t="s">
        <v>1858</v>
      </c>
      <c r="AH21" s="435">
        <v>2</v>
      </c>
      <c r="AI21" s="435"/>
      <c r="AJ21" s="435"/>
      <c r="AK21" s="435"/>
      <c r="AL21" s="435"/>
      <c r="AM21" s="435"/>
      <c r="AN21" s="440" t="s">
        <v>1800</v>
      </c>
      <c r="AO21" s="441" t="s">
        <v>1859</v>
      </c>
    </row>
    <row r="22" spans="1:41" ht="28.5">
      <c r="A22" s="423" t="e">
        <f>VLOOKUP(B22,Data!E:E,1,0)</f>
        <v>#N/A</v>
      </c>
      <c r="B22" s="423">
        <v>112393</v>
      </c>
      <c r="C22" s="422" t="s">
        <v>1748</v>
      </c>
      <c r="D22" s="422" t="s">
        <v>1852</v>
      </c>
      <c r="E22" s="422" t="e">
        <f>VLOOKUP(J22,PSO!$A$3:$A$76,1,0)</f>
        <v>#N/A</v>
      </c>
      <c r="F22" s="422" t="e">
        <f>VLOOKUP(J22,SWEPCO!$A$3:$A$212,1,0)</f>
        <v>#N/A</v>
      </c>
      <c r="G22" s="422" t="e">
        <f>VLOOKUP(J22,#REF!,1,0)</f>
        <v>#REF!</v>
      </c>
      <c r="H22" s="470" t="str">
        <f t="shared" si="0"/>
        <v>Yes</v>
      </c>
      <c r="I22" s="472" t="s">
        <v>1883</v>
      </c>
      <c r="J22" s="422" t="s">
        <v>1853</v>
      </c>
      <c r="K22" s="422" t="s">
        <v>1854</v>
      </c>
      <c r="L22" s="422"/>
      <c r="M22" s="422">
        <v>210544</v>
      </c>
      <c r="N22" s="422">
        <v>81523</v>
      </c>
      <c r="O22" s="422" t="s">
        <v>1425</v>
      </c>
      <c r="P22" s="424" t="s">
        <v>1860</v>
      </c>
      <c r="Q22" s="425" t="s">
        <v>1861</v>
      </c>
      <c r="R22" s="426" t="s">
        <v>1421</v>
      </c>
      <c r="S22" s="447">
        <v>44708</v>
      </c>
      <c r="T22" s="427" t="str">
        <f>_xlfn.IFNA(VLOOKUP(B22,'Q4 2019 Initial PTP'!$B$2:$P$57,15,0),"Not Found")</f>
        <v>Not Found</v>
      </c>
      <c r="U22" s="427">
        <v>44348</v>
      </c>
      <c r="V22" s="428">
        <v>43787</v>
      </c>
      <c r="W22" s="422" t="s">
        <v>1814</v>
      </c>
      <c r="X22" s="429">
        <v>1307802</v>
      </c>
      <c r="Y22" s="430">
        <v>2020</v>
      </c>
      <c r="Z22" s="431">
        <v>1307802</v>
      </c>
      <c r="AA22" s="449">
        <v>1307802</v>
      </c>
      <c r="AB22" s="439">
        <v>1</v>
      </c>
      <c r="AC22" s="433">
        <v>0</v>
      </c>
      <c r="AD22" s="424"/>
      <c r="AE22" s="422" t="s">
        <v>1804</v>
      </c>
      <c r="AF22" s="424" t="s">
        <v>1862</v>
      </c>
      <c r="AG22" s="434" t="s">
        <v>1858</v>
      </c>
      <c r="AH22" s="435"/>
      <c r="AI22" s="435">
        <v>1.5</v>
      </c>
      <c r="AJ22" s="435"/>
      <c r="AK22" s="435"/>
      <c r="AL22" s="435"/>
      <c r="AM22" s="435"/>
      <c r="AN22" s="440" t="s">
        <v>1800</v>
      </c>
      <c r="AO22" s="441" t="s">
        <v>1859</v>
      </c>
    </row>
    <row r="23" spans="1:41">
      <c r="A23" s="423" t="e">
        <f>VLOOKUP(B23,Data!E:E,1,0)</f>
        <v>#N/A</v>
      </c>
      <c r="B23" s="423">
        <v>51446</v>
      </c>
      <c r="C23" s="422" t="s">
        <v>1748</v>
      </c>
      <c r="D23" s="422"/>
      <c r="E23" s="422" t="str">
        <f>VLOOKUP(J23,PSO!$A$3:$A$76,1,0)</f>
        <v>TP2015169</v>
      </c>
      <c r="F23" s="422" t="e">
        <f>VLOOKUP(J23,SWEPCO!$A$3:$A$212,1,0)</f>
        <v>#N/A</v>
      </c>
      <c r="G23" s="422" t="e">
        <f>VLOOKUP(J23,#REF!,1,0)</f>
        <v>#REF!</v>
      </c>
      <c r="H23" s="471" t="str">
        <f t="shared" si="0"/>
        <v>Yes</v>
      </c>
      <c r="I23" s="422"/>
      <c r="J23" s="400" t="s">
        <v>818</v>
      </c>
      <c r="K23" s="422" t="s">
        <v>1863</v>
      </c>
      <c r="L23" s="422"/>
      <c r="M23" s="422">
        <v>200386</v>
      </c>
      <c r="N23" s="422">
        <v>31003</v>
      </c>
      <c r="O23" s="422" t="s">
        <v>1425</v>
      </c>
      <c r="P23" s="424" t="s">
        <v>1753</v>
      </c>
      <c r="Q23" s="425" t="s">
        <v>451</v>
      </c>
      <c r="R23" s="426" t="s">
        <v>1421</v>
      </c>
      <c r="S23" s="427">
        <v>42648</v>
      </c>
      <c r="T23" s="427">
        <f>_xlfn.IFNA(VLOOKUP(B23,'Q4 2019 Initial PTP'!$B$2:$P$57,15,0),"Not Found")</f>
        <v>42648</v>
      </c>
      <c r="U23" s="427">
        <v>42887</v>
      </c>
      <c r="V23" s="428">
        <v>42507</v>
      </c>
      <c r="W23" s="422" t="s">
        <v>1422</v>
      </c>
      <c r="X23" s="429">
        <v>518011.16</v>
      </c>
      <c r="Y23" s="430">
        <v>2016</v>
      </c>
      <c r="Z23" s="431">
        <v>518011.16</v>
      </c>
      <c r="AA23" s="432">
        <v>518011.16</v>
      </c>
      <c r="AB23" s="432"/>
      <c r="AC23" s="433">
        <v>0</v>
      </c>
      <c r="AD23" s="424"/>
      <c r="AE23" s="422" t="s">
        <v>1799</v>
      </c>
      <c r="AF23" s="424" t="s">
        <v>1444</v>
      </c>
      <c r="AG23" s="434">
        <v>138</v>
      </c>
      <c r="AH23" s="435"/>
      <c r="AI23" s="435"/>
      <c r="AJ23" s="435"/>
      <c r="AK23" s="435" t="s">
        <v>1800</v>
      </c>
      <c r="AL23" s="435" t="s">
        <v>1800</v>
      </c>
      <c r="AM23" s="435" t="s">
        <v>1801</v>
      </c>
      <c r="AN23" s="435" t="s">
        <v>1800</v>
      </c>
      <c r="AO23" s="436"/>
    </row>
    <row r="24" spans="1:41" ht="28.5">
      <c r="A24" s="423" t="e">
        <f>VLOOKUP(B24,Data!E:E,1,0)</f>
        <v>#N/A</v>
      </c>
      <c r="B24" s="423">
        <v>50769</v>
      </c>
      <c r="C24" s="422"/>
      <c r="D24" s="422"/>
      <c r="E24" s="422" t="e">
        <f>VLOOKUP(J24,PSO!$A$3:$A$76,1,0)</f>
        <v>#N/A</v>
      </c>
      <c r="F24" s="422" t="e">
        <f>VLOOKUP(J24,SWEPCO!$A$3:$A$212,1,0)</f>
        <v>#N/A</v>
      </c>
      <c r="G24" s="422" t="e">
        <f>VLOOKUP(J24,#REF!,1,0)</f>
        <v>#REF!</v>
      </c>
      <c r="H24" s="470" t="str">
        <f t="shared" si="0"/>
        <v>Yes</v>
      </c>
      <c r="I24" s="472" t="s">
        <v>1882</v>
      </c>
      <c r="J24" s="422"/>
      <c r="K24" s="422" t="e">
        <v>#N/A</v>
      </c>
      <c r="L24" s="422"/>
      <c r="M24" s="422"/>
      <c r="N24" s="422">
        <v>30599</v>
      </c>
      <c r="O24" s="422" t="s">
        <v>1425</v>
      </c>
      <c r="P24" s="424" t="s">
        <v>1864</v>
      </c>
      <c r="Q24" s="425" t="s">
        <v>1865</v>
      </c>
      <c r="R24" s="426" t="s">
        <v>1866</v>
      </c>
      <c r="S24" s="427"/>
      <c r="T24" s="427" t="str">
        <f>_xlfn.IFNA(VLOOKUP(B24,'Q4 2019 Initial PTP'!$B$2:$P$57,15,0),"Not Found")</f>
        <v>Not Found</v>
      </c>
      <c r="U24" s="427">
        <v>48580</v>
      </c>
      <c r="V24" s="428"/>
      <c r="W24" s="422" t="s">
        <v>1867</v>
      </c>
      <c r="X24" s="429">
        <v>0</v>
      </c>
      <c r="Y24" s="430"/>
      <c r="Z24" s="431"/>
      <c r="AA24" s="432">
        <v>12600000</v>
      </c>
      <c r="AB24" s="439">
        <v>0</v>
      </c>
      <c r="AC24" s="433"/>
      <c r="AD24" s="424"/>
      <c r="AE24" s="422" t="s">
        <v>1868</v>
      </c>
      <c r="AF24" s="424" t="s">
        <v>1869</v>
      </c>
      <c r="AG24" s="434" t="s">
        <v>1870</v>
      </c>
      <c r="AH24" s="435"/>
      <c r="AI24" s="435"/>
      <c r="AJ24" s="435"/>
      <c r="AK24" s="435"/>
      <c r="AL24" s="435"/>
      <c r="AM24" s="435"/>
      <c r="AN24" s="440"/>
      <c r="AO24" s="441" t="s">
        <v>1871</v>
      </c>
    </row>
    <row r="25" spans="1:41" ht="28.5">
      <c r="A25" s="423">
        <f>VLOOKUP(B25,Data!E:E,1,0)</f>
        <v>51033</v>
      </c>
      <c r="B25" s="451">
        <v>51033</v>
      </c>
      <c r="C25" s="450"/>
      <c r="D25" s="450"/>
      <c r="E25" s="422" t="e">
        <f>VLOOKUP(J25,PSO!$A$3:$A$76,1,0)</f>
        <v>#N/A</v>
      </c>
      <c r="F25" s="422" t="str">
        <f>VLOOKUP(J25,SWEPCO!$A$3:$A$212,1,0)</f>
        <v>TP2014139</v>
      </c>
      <c r="G25" s="422" t="e">
        <f>VLOOKUP(J25,#REF!,1,0)</f>
        <v>#REF!</v>
      </c>
      <c r="H25" s="471" t="str">
        <f t="shared" si="0"/>
        <v>Yes</v>
      </c>
      <c r="I25" s="450"/>
      <c r="J25" s="387" t="s">
        <v>823</v>
      </c>
      <c r="K25" s="450" t="e">
        <v>#N/A</v>
      </c>
      <c r="L25" s="450"/>
      <c r="M25" s="450">
        <v>200298</v>
      </c>
      <c r="N25" s="450">
        <v>30761</v>
      </c>
      <c r="O25" s="450" t="s">
        <v>1425</v>
      </c>
      <c r="P25" s="452" t="s">
        <v>1600</v>
      </c>
      <c r="Q25" s="453" t="s">
        <v>807</v>
      </c>
      <c r="R25" s="454" t="s">
        <v>1433</v>
      </c>
      <c r="S25" s="455">
        <v>43983</v>
      </c>
      <c r="T25" s="427">
        <f>_xlfn.IFNA(VLOOKUP(B25,'Q4 2019 Initial PTP'!$B$2:$P$57,15,0),"Not Found")</f>
        <v>43983</v>
      </c>
      <c r="U25" s="455">
        <v>43983</v>
      </c>
      <c r="V25" s="456">
        <v>41912</v>
      </c>
      <c r="W25" s="450" t="s">
        <v>806</v>
      </c>
      <c r="X25" s="457">
        <v>6566218</v>
      </c>
      <c r="Y25" s="458">
        <v>2014</v>
      </c>
      <c r="Z25" s="459">
        <v>7614799.808886</v>
      </c>
      <c r="AA25" s="460">
        <v>6566217.7699999996</v>
      </c>
      <c r="AB25" s="461">
        <v>0.8622968344272991</v>
      </c>
      <c r="AC25" s="462">
        <v>0</v>
      </c>
      <c r="AD25" s="452"/>
      <c r="AE25" s="450" t="s">
        <v>1827</v>
      </c>
      <c r="AF25" s="452" t="s">
        <v>1603</v>
      </c>
      <c r="AG25" s="463">
        <v>138</v>
      </c>
      <c r="AH25" s="464"/>
      <c r="AI25" s="464"/>
      <c r="AJ25" s="464"/>
      <c r="AK25" s="464"/>
      <c r="AL25" s="464"/>
      <c r="AM25" s="464" t="s">
        <v>1801</v>
      </c>
      <c r="AN25" s="465" t="s">
        <v>1800</v>
      </c>
      <c r="AO25" s="452" t="s">
        <v>1872</v>
      </c>
    </row>
    <row r="26" spans="1:41" ht="28.5">
      <c r="A26" s="423" t="e">
        <f>VLOOKUP(B26,Data!E:E,1,0)</f>
        <v>#N/A</v>
      </c>
      <c r="B26" s="423">
        <v>112460</v>
      </c>
      <c r="C26" s="422" t="s">
        <v>1748</v>
      </c>
      <c r="D26" s="422"/>
      <c r="E26" s="422" t="e">
        <f>VLOOKUP(J26,PSO!$A$3:$A$76,1,0)</f>
        <v>#N/A</v>
      </c>
      <c r="F26" s="422" t="e">
        <f>VLOOKUP(J26,SWEPCO!$A$3:$A$212,1,0)</f>
        <v>#N/A</v>
      </c>
      <c r="G26" s="422" t="e">
        <f>VLOOKUP(J26,#REF!,1,0)</f>
        <v>#REF!</v>
      </c>
      <c r="H26" s="470" t="str">
        <f t="shared" si="0"/>
        <v>Yes</v>
      </c>
      <c r="I26" s="472" t="s">
        <v>1881</v>
      </c>
      <c r="J26" s="422"/>
      <c r="K26" s="422" t="e">
        <v>#N/A</v>
      </c>
      <c r="L26" s="422"/>
      <c r="M26" s="422">
        <v>210544</v>
      </c>
      <c r="N26" s="422">
        <v>81561</v>
      </c>
      <c r="O26" s="422" t="s">
        <v>1425</v>
      </c>
      <c r="P26" s="424" t="s">
        <v>1873</v>
      </c>
      <c r="Q26" s="425" t="s">
        <v>1874</v>
      </c>
      <c r="R26" s="426" t="s">
        <v>1560</v>
      </c>
      <c r="S26" s="427">
        <v>46023</v>
      </c>
      <c r="T26" s="427" t="str">
        <f>_xlfn.IFNA(VLOOKUP(B26,'Q4 2019 Initial PTP'!$B$2:$P$57,15,0),"Not Found")</f>
        <v>Not Found</v>
      </c>
      <c r="U26" s="427">
        <v>46023</v>
      </c>
      <c r="V26" s="428">
        <v>43787</v>
      </c>
      <c r="W26" s="422" t="s">
        <v>1814</v>
      </c>
      <c r="X26" s="429">
        <v>733520</v>
      </c>
      <c r="Y26" s="430">
        <v>2020</v>
      </c>
      <c r="Z26" s="431">
        <v>733520</v>
      </c>
      <c r="AA26" s="432">
        <v>733520</v>
      </c>
      <c r="AB26" s="439">
        <v>1</v>
      </c>
      <c r="AC26" s="433">
        <v>0</v>
      </c>
      <c r="AD26" s="424"/>
      <c r="AE26" s="422" t="s">
        <v>1827</v>
      </c>
      <c r="AF26" s="424" t="s">
        <v>1875</v>
      </c>
      <c r="AG26" s="434" t="s">
        <v>1858</v>
      </c>
      <c r="AH26" s="435"/>
      <c r="AI26" s="435"/>
      <c r="AJ26" s="435"/>
      <c r="AK26" s="435"/>
      <c r="AL26" s="435"/>
      <c r="AM26" s="435"/>
      <c r="AN26" s="440" t="s">
        <v>1800</v>
      </c>
      <c r="AO26" s="441" t="s">
        <v>1876</v>
      </c>
    </row>
    <row r="27" spans="1:41" ht="28.5">
      <c r="A27" s="423" t="e">
        <f>VLOOKUP(B27,Data!E:E,1,0)</f>
        <v>#N/A</v>
      </c>
      <c r="B27" s="423">
        <v>112502</v>
      </c>
      <c r="C27" s="422" t="s">
        <v>1748</v>
      </c>
      <c r="D27" s="422"/>
      <c r="E27" s="422" t="e">
        <f>VLOOKUP(J27,PSO!$A$3:$A$76,1,0)</f>
        <v>#N/A</v>
      </c>
      <c r="F27" s="422" t="e">
        <f>VLOOKUP(J27,SWEPCO!$A$3:$A$212,1,0)</f>
        <v>#N/A</v>
      </c>
      <c r="G27" s="422" t="e">
        <f>VLOOKUP(J27,#REF!,1,0)</f>
        <v>#REF!</v>
      </c>
      <c r="H27" s="470" t="str">
        <f t="shared" si="0"/>
        <v>Yes</v>
      </c>
      <c r="I27" s="472" t="s">
        <v>1881</v>
      </c>
      <c r="J27" s="422"/>
      <c r="K27" s="422" t="e">
        <v>#N/A</v>
      </c>
      <c r="L27" s="422"/>
      <c r="M27" s="422">
        <v>210544</v>
      </c>
      <c r="N27" s="422">
        <v>81561</v>
      </c>
      <c r="O27" s="422" t="s">
        <v>1425</v>
      </c>
      <c r="P27" s="424" t="s">
        <v>1873</v>
      </c>
      <c r="Q27" s="425" t="s">
        <v>1877</v>
      </c>
      <c r="R27" s="426" t="s">
        <v>1560</v>
      </c>
      <c r="S27" s="427">
        <v>46023</v>
      </c>
      <c r="T27" s="427" t="str">
        <f>_xlfn.IFNA(VLOOKUP(B27,'Q4 2019 Initial PTP'!$B$2:$P$57,15,0),"Not Found")</f>
        <v>Not Found</v>
      </c>
      <c r="U27" s="427">
        <v>46023</v>
      </c>
      <c r="V27" s="428">
        <v>43787</v>
      </c>
      <c r="W27" s="422" t="s">
        <v>1814</v>
      </c>
      <c r="X27" s="429">
        <v>3165684</v>
      </c>
      <c r="Y27" s="430">
        <v>2019</v>
      </c>
      <c r="Z27" s="431">
        <v>3244826.1</v>
      </c>
      <c r="AA27" s="432">
        <v>5383105</v>
      </c>
      <c r="AB27" s="448">
        <v>1.6589810467809045</v>
      </c>
      <c r="AC27" s="433">
        <v>0</v>
      </c>
      <c r="AD27" s="424"/>
      <c r="AE27" s="422" t="s">
        <v>1827</v>
      </c>
      <c r="AF27" s="424" t="s">
        <v>1878</v>
      </c>
      <c r="AG27" s="434">
        <v>345</v>
      </c>
      <c r="AH27" s="435">
        <v>0.06</v>
      </c>
      <c r="AI27" s="435"/>
      <c r="AJ27" s="435"/>
      <c r="AK27" s="435"/>
      <c r="AL27" s="435"/>
      <c r="AM27" s="435"/>
      <c r="AN27" s="440" t="s">
        <v>1800</v>
      </c>
      <c r="AO27" s="441" t="s">
        <v>1879</v>
      </c>
    </row>
  </sheetData>
  <autoFilter ref="A1:AO27" xr:uid="{00000000-0009-0000-0000-000006000000}"/>
  <conditionalFormatting sqref="S2:T27">
    <cfRule type="expression" dxfId="2" priority="1">
      <formula>$S2&lt;&gt;$T2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7"/>
  <sheetViews>
    <sheetView zoomScale="70" zoomScaleNormal="70" workbookViewId="0">
      <pane ySplit="1" topLeftCell="A2" activePane="bottomLeft" state="frozen"/>
      <selection activeCell="A287" sqref="A287"/>
      <selection pane="bottomLeft" activeCell="A287" sqref="A287"/>
    </sheetView>
  </sheetViews>
  <sheetFormatPr defaultRowHeight="15"/>
  <cols>
    <col min="1" max="1" width="10.5703125" style="397" customWidth="1"/>
    <col min="2" max="2" width="12.140625" bestFit="1" customWidth="1"/>
    <col min="3" max="3" width="10.5703125" bestFit="1" customWidth="1"/>
    <col min="4" max="6" width="12.5703125" bestFit="1" customWidth="1"/>
    <col min="7" max="7" width="10.5703125" style="397" customWidth="1"/>
    <col min="8" max="8" width="17.42578125" bestFit="1" customWidth="1"/>
    <col min="9" max="9" width="11.5703125" customWidth="1"/>
    <col min="10" max="11" width="10.5703125" bestFit="1" customWidth="1"/>
    <col min="12" max="12" width="9.42578125" bestFit="1" customWidth="1"/>
    <col min="13" max="13" width="126.42578125" bestFit="1" customWidth="1"/>
    <col min="14" max="14" width="61.140625" customWidth="1"/>
    <col min="15" max="15" width="27.85546875" bestFit="1" customWidth="1"/>
    <col min="16" max="17" width="14.42578125" customWidth="1"/>
    <col min="18" max="18" width="13.42578125" customWidth="1"/>
    <col min="19" max="19" width="14.42578125" customWidth="1"/>
    <col min="20" max="20" width="20.5703125" customWidth="1"/>
    <col min="21" max="21" width="14.42578125" customWidth="1"/>
    <col min="22" max="22" width="18.42578125" customWidth="1"/>
    <col min="23" max="23" width="19.140625" customWidth="1"/>
    <col min="24" max="24" width="19.5703125" customWidth="1"/>
    <col min="25" max="25" width="23" customWidth="1"/>
    <col min="26" max="26" width="32.42578125" customWidth="1"/>
    <col min="27" max="27" width="108.140625" customWidth="1"/>
  </cols>
  <sheetData>
    <row r="1" spans="1:27" ht="153">
      <c r="A1" s="396" t="s">
        <v>1677</v>
      </c>
      <c r="B1" s="367" t="s">
        <v>3</v>
      </c>
      <c r="C1" s="367" t="s">
        <v>1395</v>
      </c>
      <c r="D1" s="396" t="s">
        <v>1714</v>
      </c>
      <c r="E1" s="396" t="s">
        <v>1715</v>
      </c>
      <c r="F1" s="396" t="s">
        <v>1716</v>
      </c>
      <c r="G1" s="396" t="s">
        <v>1718</v>
      </c>
      <c r="H1" s="396" t="s">
        <v>1721</v>
      </c>
      <c r="I1" s="367" t="s">
        <v>1396</v>
      </c>
      <c r="J1" s="367" t="s">
        <v>1397</v>
      </c>
      <c r="K1" s="367" t="s">
        <v>2</v>
      </c>
      <c r="L1" s="367" t="s">
        <v>1676</v>
      </c>
      <c r="M1" s="367" t="s">
        <v>1398</v>
      </c>
      <c r="N1" s="367" t="s">
        <v>1399</v>
      </c>
      <c r="O1" s="368" t="s">
        <v>1400</v>
      </c>
      <c r="P1" s="399" t="s">
        <v>1401</v>
      </c>
      <c r="Q1" s="469" t="s">
        <v>1759</v>
      </c>
      <c r="R1" s="368" t="s">
        <v>1402</v>
      </c>
      <c r="S1" s="368" t="s">
        <v>1403</v>
      </c>
      <c r="T1" s="367" t="s">
        <v>1405</v>
      </c>
      <c r="U1" s="369" t="s">
        <v>1406</v>
      </c>
      <c r="V1" s="370" t="s">
        <v>1407</v>
      </c>
      <c r="W1" s="367" t="s">
        <v>1408</v>
      </c>
      <c r="X1" s="367" t="s">
        <v>1409</v>
      </c>
      <c r="Y1" s="367" t="s">
        <v>1410</v>
      </c>
      <c r="Z1" s="367" t="s">
        <v>1411</v>
      </c>
      <c r="AA1" s="367" t="s">
        <v>1416</v>
      </c>
    </row>
    <row r="2" spans="1:27">
      <c r="A2" s="387" t="e">
        <f>VLOOKUP(B2,Data!E:E,1,0)</f>
        <v>#N/A</v>
      </c>
      <c r="B2" s="387">
        <v>51558</v>
      </c>
      <c r="C2" s="386"/>
      <c r="D2" s="386" t="e">
        <f>VLOOKUP(I2,PSO!$A$3:$A$74,1,0)</f>
        <v>#N/A</v>
      </c>
      <c r="E2" s="386" t="e">
        <f>VLOOKUP(I2,SWEPCO!$A$3:$A$210,1,0)</f>
        <v>#N/A</v>
      </c>
      <c r="F2" s="386" t="e">
        <f>VLOOKUP(I2,#REF!,1,0)</f>
        <v>#REF!</v>
      </c>
      <c r="G2" s="400" t="s">
        <v>1719</v>
      </c>
      <c r="H2" s="386" t="s">
        <v>1423</v>
      </c>
      <c r="I2" s="387" t="s">
        <v>1424</v>
      </c>
      <c r="J2" s="387">
        <v>200386</v>
      </c>
      <c r="K2" s="387">
        <v>31057</v>
      </c>
      <c r="L2" s="387" t="s">
        <v>1425</v>
      </c>
      <c r="M2" s="386" t="s">
        <v>1766</v>
      </c>
      <c r="N2" s="386" t="s">
        <v>1427</v>
      </c>
      <c r="O2" s="386" t="s">
        <v>1428</v>
      </c>
      <c r="P2" s="388">
        <v>43830</v>
      </c>
      <c r="Q2" s="388">
        <f>_xlfn.IFNA(VLOOKUP(B2,'Q4 2018 Initial PTP'!$B$2:$Q$61,16,0),"Not Found")</f>
        <v>43830</v>
      </c>
      <c r="R2" s="388">
        <v>42887</v>
      </c>
      <c r="S2" s="388">
        <v>42507</v>
      </c>
      <c r="T2" s="389">
        <v>13512897</v>
      </c>
      <c r="U2" s="390">
        <v>2016</v>
      </c>
      <c r="V2" s="391">
        <v>14551912</v>
      </c>
      <c r="W2" s="392">
        <v>13512897</v>
      </c>
      <c r="X2" s="391"/>
      <c r="Y2" s="391"/>
      <c r="Z2" s="386" t="s">
        <v>1394</v>
      </c>
      <c r="AA2" s="393" t="s">
        <v>1431</v>
      </c>
    </row>
    <row r="3" spans="1:27">
      <c r="A3" s="387" t="e">
        <f>VLOOKUP(B3,Data!E:E,1,0)</f>
        <v>#N/A</v>
      </c>
      <c r="B3" s="387">
        <v>51559</v>
      </c>
      <c r="C3" s="386"/>
      <c r="D3" s="386" t="e">
        <f>VLOOKUP(I3,PSO!$A$3:$A$74,1,0)</f>
        <v>#N/A</v>
      </c>
      <c r="E3" s="386" t="e">
        <f>VLOOKUP(I3,SWEPCO!$A$3:$A$210,1,0)</f>
        <v>#N/A</v>
      </c>
      <c r="F3" s="386" t="e">
        <f>VLOOKUP(I3,#REF!,1,0)</f>
        <v>#REF!</v>
      </c>
      <c r="G3" s="400" t="s">
        <v>1719</v>
      </c>
      <c r="H3" s="386" t="s">
        <v>1423</v>
      </c>
      <c r="I3" s="387" t="s">
        <v>1424</v>
      </c>
      <c r="J3" s="387">
        <v>200386</v>
      </c>
      <c r="K3" s="387">
        <v>31057</v>
      </c>
      <c r="L3" s="387" t="s">
        <v>1425</v>
      </c>
      <c r="M3" s="386" t="s">
        <v>1767</v>
      </c>
      <c r="N3" s="386" t="s">
        <v>1435</v>
      </c>
      <c r="O3" s="386" t="s">
        <v>1428</v>
      </c>
      <c r="P3" s="388">
        <v>43830</v>
      </c>
      <c r="Q3" s="388">
        <f>_xlfn.IFNA(VLOOKUP(B3,'Q4 2018 Initial PTP'!$B$2:$Q$61,16,0),"Not Found")</f>
        <v>43830</v>
      </c>
      <c r="R3" s="388">
        <v>42887</v>
      </c>
      <c r="S3" s="388">
        <v>42507</v>
      </c>
      <c r="T3" s="389">
        <v>15146464</v>
      </c>
      <c r="U3" s="390">
        <v>2016</v>
      </c>
      <c r="V3" s="391">
        <v>16311085</v>
      </c>
      <c r="W3" s="392">
        <v>13767520</v>
      </c>
      <c r="X3" s="391"/>
      <c r="Y3" s="391"/>
      <c r="Z3" s="386" t="s">
        <v>1394</v>
      </c>
      <c r="AA3" s="393" t="s">
        <v>1437</v>
      </c>
    </row>
    <row r="4" spans="1:27">
      <c r="A4" s="387" t="e">
        <f>VLOOKUP(B4,Data!E:E,1,0)</f>
        <v>#N/A</v>
      </c>
      <c r="B4" s="387">
        <v>51560</v>
      </c>
      <c r="C4" s="386"/>
      <c r="D4" s="386" t="e">
        <f>VLOOKUP(I4,PSO!$A$3:$A$74,1,0)</f>
        <v>#N/A</v>
      </c>
      <c r="E4" s="386" t="e">
        <f>VLOOKUP(I4,SWEPCO!$A$3:$A$210,1,0)</f>
        <v>#N/A</v>
      </c>
      <c r="F4" s="386" t="e">
        <f>VLOOKUP(I4,#REF!,1,0)</f>
        <v>#REF!</v>
      </c>
      <c r="G4" s="400" t="s">
        <v>1719</v>
      </c>
      <c r="H4" s="386" t="s">
        <v>1423</v>
      </c>
      <c r="I4" s="387" t="s">
        <v>1424</v>
      </c>
      <c r="J4" s="387">
        <v>200386</v>
      </c>
      <c r="K4" s="387">
        <v>31057</v>
      </c>
      <c r="L4" s="387" t="s">
        <v>1425</v>
      </c>
      <c r="M4" s="386" t="s">
        <v>1768</v>
      </c>
      <c r="N4" s="386" t="s">
        <v>1439</v>
      </c>
      <c r="O4" s="386" t="s">
        <v>1428</v>
      </c>
      <c r="P4" s="388">
        <v>43830</v>
      </c>
      <c r="Q4" s="388">
        <f>_xlfn.IFNA(VLOOKUP(B4,'Q4 2018 Initial PTP'!$B$2:$Q$61,16,0),"Not Found")</f>
        <v>43830</v>
      </c>
      <c r="R4" s="388">
        <v>42887</v>
      </c>
      <c r="S4" s="388">
        <v>42507</v>
      </c>
      <c r="T4" s="389">
        <v>21668582</v>
      </c>
      <c r="U4" s="390">
        <v>2016</v>
      </c>
      <c r="V4" s="391">
        <v>23334693</v>
      </c>
      <c r="W4" s="392">
        <v>23047526</v>
      </c>
      <c r="X4" s="391"/>
      <c r="Y4" s="391"/>
      <c r="Z4" s="386" t="s">
        <v>1394</v>
      </c>
      <c r="AA4" s="393" t="s">
        <v>1441</v>
      </c>
    </row>
    <row r="5" spans="1:27">
      <c r="A5" s="387" t="e">
        <f>VLOOKUP(B5,Data!E:E,1,0)</f>
        <v>#N/A</v>
      </c>
      <c r="B5" s="387">
        <v>72066</v>
      </c>
      <c r="C5" s="386" t="s">
        <v>1748</v>
      </c>
      <c r="D5" s="386" t="e">
        <f>VLOOKUP(I5,PSO!$A$3:$A$74,1,0)</f>
        <v>#N/A</v>
      </c>
      <c r="E5" s="386" t="e">
        <f>VLOOKUP(I5,SWEPCO!$A$3:$A$210,1,0)</f>
        <v>#N/A</v>
      </c>
      <c r="F5" s="386" t="e">
        <f>VLOOKUP(I5,#REF!,1,0)</f>
        <v>#REF!</v>
      </c>
      <c r="G5" s="400" t="s">
        <v>1719</v>
      </c>
      <c r="H5" s="401" t="s">
        <v>1726</v>
      </c>
      <c r="I5" s="387" t="s">
        <v>1749</v>
      </c>
      <c r="J5" s="387">
        <v>210491</v>
      </c>
      <c r="K5" s="387">
        <v>51300</v>
      </c>
      <c r="L5" s="387" t="s">
        <v>1425</v>
      </c>
      <c r="M5" s="386" t="s">
        <v>1750</v>
      </c>
      <c r="N5" s="386" t="s">
        <v>1751</v>
      </c>
      <c r="O5" s="386" t="s">
        <v>1421</v>
      </c>
      <c r="P5" s="398">
        <v>43566</v>
      </c>
      <c r="Q5" s="388" t="str">
        <f>_xlfn.IFNA(VLOOKUP(B5,'Q4 2018 Initial PTP'!$B$2:$Q$61,16,0),"Not Found")</f>
        <v>Not Found</v>
      </c>
      <c r="R5" s="388">
        <v>43617</v>
      </c>
      <c r="S5" s="388">
        <v>43329</v>
      </c>
      <c r="T5" s="389">
        <v>3357600</v>
      </c>
      <c r="U5" s="390">
        <v>2018</v>
      </c>
      <c r="V5" s="391">
        <v>3441540</v>
      </c>
      <c r="W5" s="392">
        <v>3357600</v>
      </c>
      <c r="X5" s="391"/>
      <c r="Y5" s="391"/>
      <c r="Z5" s="386" t="s">
        <v>1393</v>
      </c>
      <c r="AA5" s="393" t="s">
        <v>1755</v>
      </c>
    </row>
    <row r="6" spans="1:27">
      <c r="A6" s="387" t="e">
        <f>VLOOKUP(B6,Data!E:E,1,0)</f>
        <v>#N/A</v>
      </c>
      <c r="B6" s="387">
        <v>51446</v>
      </c>
      <c r="C6" s="386" t="s">
        <v>1748</v>
      </c>
      <c r="D6" s="386" t="str">
        <f>VLOOKUP(I6,PSO!$A$3:$A$74,1,0)</f>
        <v>TP2015169</v>
      </c>
      <c r="E6" s="386" t="e">
        <f>VLOOKUP(I6,SWEPCO!$A$3:$A$210,1,0)</f>
        <v>#N/A</v>
      </c>
      <c r="F6" s="386" t="e">
        <f>VLOOKUP(I6,#REF!,1,0)</f>
        <v>#REF!</v>
      </c>
      <c r="G6" s="387" t="s">
        <v>1720</v>
      </c>
      <c r="H6" s="386"/>
      <c r="I6" s="400" t="s">
        <v>818</v>
      </c>
      <c r="J6" s="387">
        <v>200386</v>
      </c>
      <c r="K6" s="387">
        <v>31003</v>
      </c>
      <c r="L6" s="387" t="s">
        <v>1425</v>
      </c>
      <c r="M6" s="386" t="s">
        <v>1753</v>
      </c>
      <c r="N6" s="386" t="s">
        <v>451</v>
      </c>
      <c r="O6" s="386" t="s">
        <v>1421</v>
      </c>
      <c r="P6" s="388">
        <v>42648</v>
      </c>
      <c r="Q6" s="388">
        <f>_xlfn.IFNA(VLOOKUP(B6,'Q4 2018 Initial PTP'!$B$2:$Q$61,16,0),"Not Found")</f>
        <v>42648</v>
      </c>
      <c r="R6" s="388">
        <v>42887</v>
      </c>
      <c r="S6" s="388">
        <v>42507</v>
      </c>
      <c r="T6" s="389">
        <v>518011</v>
      </c>
      <c r="U6" s="390">
        <v>2016</v>
      </c>
      <c r="V6" s="391">
        <v>557841</v>
      </c>
      <c r="W6" s="392">
        <v>518011</v>
      </c>
      <c r="X6" s="391"/>
      <c r="Y6" s="391"/>
      <c r="Z6" s="386" t="s">
        <v>1392</v>
      </c>
      <c r="AA6" s="393" t="s">
        <v>1444</v>
      </c>
    </row>
    <row r="7" spans="1:27">
      <c r="A7" s="387">
        <f>VLOOKUP(B7,Data!E:E,1,0)</f>
        <v>51017</v>
      </c>
      <c r="B7" s="387">
        <v>51017</v>
      </c>
      <c r="C7" s="386" t="s">
        <v>1445</v>
      </c>
      <c r="D7" s="386" t="e">
        <f>VLOOKUP(I7,PSO!$A$3:$A$74,1,0)</f>
        <v>#N/A</v>
      </c>
      <c r="E7" s="386" t="e">
        <f>VLOOKUP(I7,SWEPCO!$A$3:$A$210,1,0)</f>
        <v>#N/A</v>
      </c>
      <c r="F7" s="386" t="e">
        <f>VLOOKUP(I7,#REF!,1,0)</f>
        <v>#REF!</v>
      </c>
      <c r="G7" s="387" t="s">
        <v>1720</v>
      </c>
      <c r="H7" s="386"/>
      <c r="I7" s="400" t="s">
        <v>659</v>
      </c>
      <c r="J7" s="387">
        <v>200272</v>
      </c>
      <c r="K7" s="387">
        <v>30750</v>
      </c>
      <c r="L7" s="387" t="s">
        <v>1425</v>
      </c>
      <c r="M7" s="386" t="s">
        <v>1446</v>
      </c>
      <c r="N7" s="386" t="s">
        <v>1447</v>
      </c>
      <c r="O7" s="386" t="s">
        <v>1448</v>
      </c>
      <c r="P7" s="388">
        <v>41639</v>
      </c>
      <c r="Q7" s="388">
        <f>_xlfn.IFNA(VLOOKUP(B7,'Q4 2018 Initial PTP'!$B$2:$Q$61,16,0),"Not Found")</f>
        <v>41639</v>
      </c>
      <c r="R7" s="388">
        <v>42156</v>
      </c>
      <c r="S7" s="388">
        <v>41778</v>
      </c>
      <c r="T7" s="389">
        <v>8934149</v>
      </c>
      <c r="U7" s="390">
        <v>2014</v>
      </c>
      <c r="V7" s="391">
        <v>10108169</v>
      </c>
      <c r="W7" s="392">
        <v>8934149</v>
      </c>
      <c r="X7" s="391">
        <v>7200874</v>
      </c>
      <c r="Y7" s="391" t="s">
        <v>1449</v>
      </c>
      <c r="Z7" s="386" t="s">
        <v>1392</v>
      </c>
      <c r="AA7" s="393" t="s">
        <v>1450</v>
      </c>
    </row>
    <row r="8" spans="1:27" ht="28.5">
      <c r="A8" s="387">
        <f>VLOOKUP(B8,Data!E:E,1,0)</f>
        <v>11236</v>
      </c>
      <c r="B8" s="387">
        <v>11236</v>
      </c>
      <c r="C8" s="386"/>
      <c r="D8" s="386" t="str">
        <f>VLOOKUP(I8,PSO!$A$3:$A$74,1,0)</f>
        <v>TP2009089</v>
      </c>
      <c r="E8" s="386" t="str">
        <f>VLOOKUP(I8,SWEPCO!$A$3:$A$210,1,0)</f>
        <v>TP2009089</v>
      </c>
      <c r="F8" s="386" t="e">
        <f>VLOOKUP(I8,#REF!,1,0)</f>
        <v>#REF!</v>
      </c>
      <c r="G8" s="387" t="s">
        <v>1720</v>
      </c>
      <c r="H8" s="386"/>
      <c r="I8" s="387" t="s">
        <v>691</v>
      </c>
      <c r="J8" s="387">
        <v>20096</v>
      </c>
      <c r="K8" s="387">
        <v>936</v>
      </c>
      <c r="L8" s="387" t="s">
        <v>1425</v>
      </c>
      <c r="M8" s="386" t="s">
        <v>1451</v>
      </c>
      <c r="N8" s="386" t="s">
        <v>1452</v>
      </c>
      <c r="O8" s="386" t="s">
        <v>1448</v>
      </c>
      <c r="P8" s="388">
        <v>42720</v>
      </c>
      <c r="Q8" s="388">
        <f>_xlfn.IFNA(VLOOKUP(B8,'Q4 2018 Initial PTP'!$B$2:$Q$61,16,0),"Not Found")</f>
        <v>42720</v>
      </c>
      <c r="R8" s="388">
        <v>41913</v>
      </c>
      <c r="S8" s="388">
        <v>40359</v>
      </c>
      <c r="T8" s="389">
        <v>185751250</v>
      </c>
      <c r="U8" s="390">
        <v>2016</v>
      </c>
      <c r="V8" s="391">
        <v>200033780</v>
      </c>
      <c r="W8" s="392">
        <v>185751250</v>
      </c>
      <c r="X8" s="391"/>
      <c r="Y8" s="391"/>
      <c r="Z8" s="386" t="s">
        <v>1392</v>
      </c>
      <c r="AA8" s="393" t="s">
        <v>1455</v>
      </c>
    </row>
    <row r="9" spans="1:27">
      <c r="A9" s="387">
        <f>VLOOKUP(B9,Data!E:E,1,0)</f>
        <v>10649</v>
      </c>
      <c r="B9" s="387">
        <v>10649</v>
      </c>
      <c r="C9" s="386" t="s">
        <v>1748</v>
      </c>
      <c r="D9" s="386" t="e">
        <f>VLOOKUP(I9,PSO!$A$3:$A$74,1,0)</f>
        <v>#N/A</v>
      </c>
      <c r="E9" s="386" t="str">
        <f>VLOOKUP(I9,SWEPCO!$A$3:$A$210,1,0)</f>
        <v>TP2009104</v>
      </c>
      <c r="F9" s="386" t="e">
        <f>VLOOKUP(I9,#REF!,1,0)</f>
        <v>#REF!</v>
      </c>
      <c r="G9" s="387" t="s">
        <v>1720</v>
      </c>
      <c r="H9" s="386"/>
      <c r="I9" s="387" t="s">
        <v>703</v>
      </c>
      <c r="J9" s="387">
        <v>200216</v>
      </c>
      <c r="K9" s="387">
        <v>504</v>
      </c>
      <c r="L9" s="387" t="s">
        <v>1425</v>
      </c>
      <c r="M9" s="386" t="s">
        <v>1457</v>
      </c>
      <c r="N9" s="386" t="s">
        <v>1458</v>
      </c>
      <c r="O9" s="386" t="s">
        <v>1421</v>
      </c>
      <c r="P9" s="388">
        <v>42816</v>
      </c>
      <c r="Q9" s="388">
        <f>_xlfn.IFNA(VLOOKUP(B9,'Q4 2018 Initial PTP'!$B$2:$Q$61,16,0),"Not Found")</f>
        <v>42816</v>
      </c>
      <c r="R9" s="388">
        <v>41426</v>
      </c>
      <c r="S9" s="388">
        <v>41325</v>
      </c>
      <c r="T9" s="389">
        <v>12424849</v>
      </c>
      <c r="U9" s="390">
        <v>2013</v>
      </c>
      <c r="V9" s="391">
        <v>14409016</v>
      </c>
      <c r="W9" s="392">
        <v>17162457</v>
      </c>
      <c r="X9" s="391"/>
      <c r="Y9" s="391"/>
      <c r="Z9" s="386" t="s">
        <v>1392</v>
      </c>
      <c r="AA9" s="393" t="s">
        <v>1461</v>
      </c>
    </row>
    <row r="10" spans="1:27" ht="28.5">
      <c r="A10" s="387">
        <f>VLOOKUP(B10,Data!E:E,1,0)</f>
        <v>50607</v>
      </c>
      <c r="B10" s="387">
        <v>50607</v>
      </c>
      <c r="C10" s="386"/>
      <c r="D10" s="386" t="e">
        <f>VLOOKUP(I10,PSO!$A$3:$A$74,1,0)</f>
        <v>#N/A</v>
      </c>
      <c r="E10" s="386" t="str">
        <f>VLOOKUP(I10,SWEPCO!$A$3:$A$210,1,0)</f>
        <v>TP2011033</v>
      </c>
      <c r="F10" s="386" t="e">
        <f>VLOOKUP(I10,#REF!,1,0)</f>
        <v>#REF!</v>
      </c>
      <c r="G10" s="387" t="s">
        <v>1720</v>
      </c>
      <c r="H10" s="386"/>
      <c r="I10" s="387" t="s">
        <v>729</v>
      </c>
      <c r="J10" s="387">
        <v>200231</v>
      </c>
      <c r="K10" s="387">
        <v>30495</v>
      </c>
      <c r="L10" s="387" t="s">
        <v>1425</v>
      </c>
      <c r="M10" s="386" t="s">
        <v>1498</v>
      </c>
      <c r="N10" s="386" t="s">
        <v>1499</v>
      </c>
      <c r="O10" s="386" t="s">
        <v>1421</v>
      </c>
      <c r="P10" s="388">
        <v>42489</v>
      </c>
      <c r="Q10" s="388">
        <f>_xlfn.IFNA(VLOOKUP(B10,'Q4 2018 Initial PTP'!$B$2:$Q$61,16,0),"Not Found")</f>
        <v>42489</v>
      </c>
      <c r="R10" s="388">
        <v>41426</v>
      </c>
      <c r="S10" s="388">
        <v>41540</v>
      </c>
      <c r="T10" s="389">
        <v>30369537</v>
      </c>
      <c r="U10" s="390">
        <v>2013</v>
      </c>
      <c r="V10" s="391">
        <v>35219352</v>
      </c>
      <c r="W10" s="392">
        <v>22851755</v>
      </c>
      <c r="X10" s="391"/>
      <c r="Y10" s="391"/>
      <c r="Z10" s="386" t="s">
        <v>1392</v>
      </c>
      <c r="AA10" s="393" t="s">
        <v>1501</v>
      </c>
    </row>
    <row r="11" spans="1:27" ht="28.5">
      <c r="A11" s="387">
        <f>VLOOKUP(B11,Data!E:E,1,0)</f>
        <v>50615</v>
      </c>
      <c r="B11" s="387">
        <v>50615</v>
      </c>
      <c r="C11" s="386"/>
      <c r="D11" s="386" t="e">
        <f>VLOOKUP(I11,PSO!$A$3:$A$74,1,0)</f>
        <v>#N/A</v>
      </c>
      <c r="E11" s="386" t="str">
        <f>VLOOKUP(I11,SWEPCO!$A$3:$A$210,1,0)</f>
        <v>TP2011033</v>
      </c>
      <c r="F11" s="386" t="e">
        <f>VLOOKUP(I11,#REF!,1,0)</f>
        <v>#REF!</v>
      </c>
      <c r="G11" s="387" t="s">
        <v>1720</v>
      </c>
      <c r="H11" s="386"/>
      <c r="I11" s="387" t="s">
        <v>729</v>
      </c>
      <c r="J11" s="387">
        <v>200231</v>
      </c>
      <c r="K11" s="387">
        <v>30495</v>
      </c>
      <c r="L11" s="387" t="s">
        <v>1425</v>
      </c>
      <c r="M11" s="386" t="s">
        <v>1498</v>
      </c>
      <c r="N11" s="386" t="s">
        <v>1503</v>
      </c>
      <c r="O11" s="386" t="s">
        <v>1421</v>
      </c>
      <c r="P11" s="388">
        <v>42489</v>
      </c>
      <c r="Q11" s="388">
        <f>_xlfn.IFNA(VLOOKUP(B11,'Q4 2018 Initial PTP'!$B$2:$Q$61,16,0),"Not Found")</f>
        <v>42489</v>
      </c>
      <c r="R11" s="388">
        <v>41426</v>
      </c>
      <c r="S11" s="388">
        <v>41540</v>
      </c>
      <c r="T11" s="389">
        <v>21508234</v>
      </c>
      <c r="U11" s="390">
        <v>2013</v>
      </c>
      <c r="V11" s="391">
        <v>24942957</v>
      </c>
      <c r="W11" s="392">
        <v>32212715</v>
      </c>
      <c r="X11" s="391"/>
      <c r="Y11" s="391"/>
      <c r="Z11" s="386" t="s">
        <v>1392</v>
      </c>
      <c r="AA11" s="393" t="s">
        <v>1504</v>
      </c>
    </row>
    <row r="12" spans="1:27">
      <c r="A12" s="387">
        <f>VLOOKUP(B12,Data!E:E,1,0)</f>
        <v>50545</v>
      </c>
      <c r="B12" s="387">
        <v>50545</v>
      </c>
      <c r="C12" s="386"/>
      <c r="D12" s="386" t="e">
        <f>VLOOKUP(I12,PSO!$A$3:$A$74,1,0)</f>
        <v>#N/A</v>
      </c>
      <c r="E12" s="386" t="str">
        <f>VLOOKUP(I12,SWEPCO!$A$3:$A$210,1,0)</f>
        <v>TP2010067</v>
      </c>
      <c r="F12" s="386" t="e">
        <f>VLOOKUP(I12,#REF!,1,0)</f>
        <v>#REF!</v>
      </c>
      <c r="G12" s="387" t="s">
        <v>1720</v>
      </c>
      <c r="H12" s="386"/>
      <c r="I12" s="387" t="s">
        <v>707</v>
      </c>
      <c r="J12" s="387">
        <v>200231</v>
      </c>
      <c r="K12" s="387">
        <v>30449</v>
      </c>
      <c r="L12" s="387" t="s">
        <v>1425</v>
      </c>
      <c r="M12" s="386" t="s">
        <v>1462</v>
      </c>
      <c r="N12" s="386" t="s">
        <v>1463</v>
      </c>
      <c r="O12" s="386" t="s">
        <v>1421</v>
      </c>
      <c r="P12" s="388">
        <v>42632</v>
      </c>
      <c r="Q12" s="388">
        <f>_xlfn.IFNA(VLOOKUP(B12,'Q4 2018 Initial PTP'!$B$2:$Q$61,16,0),"Not Found")</f>
        <v>42632</v>
      </c>
      <c r="R12" s="388">
        <v>41791</v>
      </c>
      <c r="S12" s="388">
        <v>41540</v>
      </c>
      <c r="T12" s="389">
        <v>25060655</v>
      </c>
      <c r="U12" s="390">
        <v>2013</v>
      </c>
      <c r="V12" s="391">
        <v>29062677</v>
      </c>
      <c r="W12" s="392">
        <v>25060655</v>
      </c>
      <c r="X12" s="391"/>
      <c r="Y12" s="391"/>
      <c r="Z12" s="386" t="s">
        <v>1392</v>
      </c>
      <c r="AA12" s="393" t="s">
        <v>1466</v>
      </c>
    </row>
    <row r="13" spans="1:27">
      <c r="A13" s="387">
        <f>VLOOKUP(B13,Data!E:E,1,0)</f>
        <v>11261</v>
      </c>
      <c r="B13" s="387">
        <v>11261</v>
      </c>
      <c r="C13" s="386"/>
      <c r="D13" s="386" t="e">
        <f>VLOOKUP(I13,PSO!$A$3:$A$74,1,0)</f>
        <v>#N/A</v>
      </c>
      <c r="E13" s="386" t="e">
        <f>VLOOKUP(I13,SWEPCO!$A$3:$A$210,1,0)</f>
        <v>#N/A</v>
      </c>
      <c r="F13" s="386" t="e">
        <f>VLOOKUP(I13,#REF!,1,0)</f>
        <v>#REF!</v>
      </c>
      <c r="G13" s="400" t="s">
        <v>1719</v>
      </c>
      <c r="H13" s="386" t="s">
        <v>1771</v>
      </c>
      <c r="I13" s="387" t="s">
        <v>699</v>
      </c>
      <c r="J13" s="387">
        <v>20104</v>
      </c>
      <c r="K13" s="387">
        <v>947</v>
      </c>
      <c r="L13" s="387" t="s">
        <v>1425</v>
      </c>
      <c r="M13" s="386" t="s">
        <v>1467</v>
      </c>
      <c r="N13" s="386" t="s">
        <v>1468</v>
      </c>
      <c r="O13" s="386" t="s">
        <v>1433</v>
      </c>
      <c r="P13" s="388">
        <v>42515</v>
      </c>
      <c r="Q13" s="388">
        <f>_xlfn.IFNA(VLOOKUP(B13,'Q4 2018 Initial PTP'!$B$2:$Q$61,16,0),"Not Found")</f>
        <v>42515</v>
      </c>
      <c r="R13" s="388">
        <v>42156</v>
      </c>
      <c r="S13" s="388">
        <v>40415</v>
      </c>
      <c r="T13" s="389">
        <v>6072000</v>
      </c>
      <c r="U13" s="390">
        <v>2014</v>
      </c>
      <c r="V13" s="391">
        <v>6869911</v>
      </c>
      <c r="W13" s="392">
        <v>6072000</v>
      </c>
      <c r="X13" s="391"/>
      <c r="Y13" s="391"/>
      <c r="Z13" s="386" t="s">
        <v>1392</v>
      </c>
      <c r="AA13" s="393" t="s">
        <v>1471</v>
      </c>
    </row>
    <row r="14" spans="1:27">
      <c r="A14" s="387">
        <f>VLOOKUP(B14,Data!E:E,1,0)</f>
        <v>11158</v>
      </c>
      <c r="B14" s="387">
        <v>11158</v>
      </c>
      <c r="C14" s="386" t="s">
        <v>1748</v>
      </c>
      <c r="D14" s="386" t="e">
        <f>VLOOKUP(I14,PSO!$A$3:$A$74,1,0)</f>
        <v>#N/A</v>
      </c>
      <c r="E14" s="386" t="e">
        <f>VLOOKUP(I14,SWEPCO!$A$3:$A$210,1,0)</f>
        <v>#N/A</v>
      </c>
      <c r="F14" s="386" t="e">
        <f>VLOOKUP(I14,#REF!,1,0)</f>
        <v>#REF!</v>
      </c>
      <c r="G14" s="387" t="s">
        <v>1720</v>
      </c>
      <c r="H14" s="386"/>
      <c r="I14" s="387" t="s">
        <v>762</v>
      </c>
      <c r="J14" s="387">
        <v>200216</v>
      </c>
      <c r="K14" s="387">
        <v>879</v>
      </c>
      <c r="L14" s="387" t="s">
        <v>1425</v>
      </c>
      <c r="M14" s="386" t="s">
        <v>1472</v>
      </c>
      <c r="N14" s="386" t="s">
        <v>1473</v>
      </c>
      <c r="O14" s="386" t="s">
        <v>1421</v>
      </c>
      <c r="P14" s="388">
        <v>42157</v>
      </c>
      <c r="Q14" s="388">
        <f>_xlfn.IFNA(VLOOKUP(B14,'Q4 2018 Initial PTP'!$B$2:$Q$61,16,0),"Not Found")</f>
        <v>42157</v>
      </c>
      <c r="R14" s="388">
        <v>41791</v>
      </c>
      <c r="S14" s="388">
        <v>41325</v>
      </c>
      <c r="T14" s="389">
        <v>10241314</v>
      </c>
      <c r="U14" s="390">
        <v>2013</v>
      </c>
      <c r="V14" s="391">
        <v>11876785</v>
      </c>
      <c r="W14" s="392">
        <v>10241314</v>
      </c>
      <c r="X14" s="391"/>
      <c r="Y14" s="391"/>
      <c r="Z14" s="386" t="s">
        <v>1392</v>
      </c>
      <c r="AA14" s="393" t="s">
        <v>1476</v>
      </c>
    </row>
    <row r="15" spans="1:27" ht="28.5">
      <c r="A15" s="387">
        <f>VLOOKUP(B15,Data!E:E,1,0)</f>
        <v>10646</v>
      </c>
      <c r="B15" s="387">
        <v>10646</v>
      </c>
      <c r="C15" s="386" t="s">
        <v>1748</v>
      </c>
      <c r="D15" s="386" t="e">
        <f>VLOOKUP(I15,PSO!$A$3:$A$74,1,0)</f>
        <v>#N/A</v>
      </c>
      <c r="E15" s="386" t="str">
        <f>VLOOKUP(I15,SWEPCO!$A$3:$A$210,1,0)</f>
        <v>TP2010100</v>
      </c>
      <c r="F15" s="386" t="e">
        <f>VLOOKUP(I15,#REF!,1,0)</f>
        <v>#REF!</v>
      </c>
      <c r="G15" s="387" t="s">
        <v>1720</v>
      </c>
      <c r="H15" s="386"/>
      <c r="I15" s="387" t="s">
        <v>713</v>
      </c>
      <c r="J15" s="387">
        <v>200216</v>
      </c>
      <c r="K15" s="387">
        <v>501</v>
      </c>
      <c r="L15" s="387" t="s">
        <v>1425</v>
      </c>
      <c r="M15" s="386" t="s">
        <v>1477</v>
      </c>
      <c r="N15" s="386" t="s">
        <v>1478</v>
      </c>
      <c r="O15" s="386" t="s">
        <v>1421</v>
      </c>
      <c r="P15" s="388">
        <v>43231</v>
      </c>
      <c r="Q15" s="388">
        <f>_xlfn.IFNA(VLOOKUP(B15,'Q4 2018 Initial PTP'!$B$2:$Q$61,16,0),"Not Found")</f>
        <v>43231</v>
      </c>
      <c r="R15" s="388">
        <v>43252</v>
      </c>
      <c r="S15" s="388">
        <v>41325</v>
      </c>
      <c r="T15" s="389">
        <v>11980465</v>
      </c>
      <c r="U15" s="390">
        <v>2013</v>
      </c>
      <c r="V15" s="391">
        <v>13893666</v>
      </c>
      <c r="W15" s="392">
        <v>11980465</v>
      </c>
      <c r="X15" s="391"/>
      <c r="Y15" s="391"/>
      <c r="Z15" s="386" t="s">
        <v>1392</v>
      </c>
      <c r="AA15" s="393" t="s">
        <v>1481</v>
      </c>
    </row>
    <row r="16" spans="1:27">
      <c r="A16" s="387">
        <f>VLOOKUP(B16,Data!E:E,1,0)</f>
        <v>50336</v>
      </c>
      <c r="B16" s="387">
        <v>50336</v>
      </c>
      <c r="C16" s="386" t="s">
        <v>1748</v>
      </c>
      <c r="D16" s="386" t="e">
        <f>VLOOKUP(I16,PSO!$A$3:$A$74,1,0)</f>
        <v>#N/A</v>
      </c>
      <c r="E16" s="386" t="str">
        <f>VLOOKUP(I16,SWEPCO!$A$3:$A$210,1,0)</f>
        <v>TP2011022</v>
      </c>
      <c r="F16" s="386" t="e">
        <f>VLOOKUP(I16,#REF!,1,0)</f>
        <v>#REF!</v>
      </c>
      <c r="G16" s="387" t="s">
        <v>1720</v>
      </c>
      <c r="H16" s="386"/>
      <c r="I16" s="387" t="s">
        <v>724</v>
      </c>
      <c r="J16" s="387">
        <v>20122</v>
      </c>
      <c r="K16" s="387">
        <v>30298</v>
      </c>
      <c r="L16" s="387" t="s">
        <v>1425</v>
      </c>
      <c r="M16" s="386" t="s">
        <v>1482</v>
      </c>
      <c r="N16" s="386" t="s">
        <v>1483</v>
      </c>
      <c r="O16" s="386" t="s">
        <v>1421</v>
      </c>
      <c r="P16" s="388">
        <v>42623</v>
      </c>
      <c r="Q16" s="388">
        <f>_xlfn.IFNA(VLOOKUP(B16,'Q4 2018 Initial PTP'!$B$2:$Q$61,16,0),"Not Found")</f>
        <v>42623</v>
      </c>
      <c r="R16" s="388">
        <v>42522</v>
      </c>
      <c r="S16" s="388">
        <v>40588</v>
      </c>
      <c r="T16" s="389">
        <v>1166400</v>
      </c>
      <c r="U16" s="390">
        <v>2014</v>
      </c>
      <c r="V16" s="391">
        <v>1319675</v>
      </c>
      <c r="W16" s="392">
        <v>1731419</v>
      </c>
      <c r="X16" s="391"/>
      <c r="Y16" s="391"/>
      <c r="Z16" s="386" t="s">
        <v>1392</v>
      </c>
      <c r="AA16" s="393" t="s">
        <v>1484</v>
      </c>
    </row>
    <row r="17" spans="1:27">
      <c r="A17" s="387">
        <f>VLOOKUP(B17,Data!E:E,1,0)</f>
        <v>10648</v>
      </c>
      <c r="B17" s="387">
        <v>10648</v>
      </c>
      <c r="C17" s="386" t="s">
        <v>1748</v>
      </c>
      <c r="D17" s="386" t="e">
        <f>VLOOKUP(I17,PSO!$A$3:$A$74,1,0)</f>
        <v>#N/A</v>
      </c>
      <c r="E17" s="386" t="str">
        <f>VLOOKUP(I17,SWEPCO!$A$3:$A$210,1,0)</f>
        <v>TP2011023</v>
      </c>
      <c r="F17" s="386" t="e">
        <f>VLOOKUP(I17,#REF!,1,0)</f>
        <v>#REF!</v>
      </c>
      <c r="G17" s="387" t="s">
        <v>1720</v>
      </c>
      <c r="H17" s="386"/>
      <c r="I17" s="387" t="s">
        <v>612</v>
      </c>
      <c r="J17" s="387">
        <v>200167</v>
      </c>
      <c r="K17" s="387">
        <v>503</v>
      </c>
      <c r="L17" s="387" t="s">
        <v>1425</v>
      </c>
      <c r="M17" s="386" t="s">
        <v>1485</v>
      </c>
      <c r="N17" s="386" t="s">
        <v>1486</v>
      </c>
      <c r="O17" s="386" t="s">
        <v>1421</v>
      </c>
      <c r="P17" s="388">
        <v>42004</v>
      </c>
      <c r="Q17" s="388">
        <f>_xlfn.IFNA(VLOOKUP(B17,'Q4 2018 Initial PTP'!$B$2:$Q$61,16,0),"Not Found")</f>
        <v>42004</v>
      </c>
      <c r="R17" s="388">
        <v>41426</v>
      </c>
      <c r="S17" s="388">
        <v>41008</v>
      </c>
      <c r="T17" s="389">
        <v>1004187</v>
      </c>
      <c r="U17" s="390">
        <v>2012</v>
      </c>
      <c r="V17" s="391">
        <v>1193662</v>
      </c>
      <c r="W17" s="392">
        <v>1004187</v>
      </c>
      <c r="X17" s="391"/>
      <c r="Y17" s="391"/>
      <c r="Z17" s="386" t="s">
        <v>1392</v>
      </c>
      <c r="AA17" s="393" t="s">
        <v>1489</v>
      </c>
    </row>
    <row r="18" spans="1:27">
      <c r="A18" s="387">
        <f>VLOOKUP(B18,Data!E:E,1,0)</f>
        <v>50531</v>
      </c>
      <c r="B18" s="387">
        <v>50531</v>
      </c>
      <c r="C18" s="386" t="s">
        <v>1748</v>
      </c>
      <c r="D18" s="386" t="e">
        <f>VLOOKUP(I18,PSO!$A$3:$A$74,1,0)</f>
        <v>#N/A</v>
      </c>
      <c r="E18" s="386" t="str">
        <f>VLOOKUP(I18,SWEPCO!$A$3:$A$210,1,0)</f>
        <v>TP2011023</v>
      </c>
      <c r="F18" s="386" t="e">
        <f>VLOOKUP(I18,#REF!,1,0)</f>
        <v>#REF!</v>
      </c>
      <c r="G18" s="387" t="s">
        <v>1720</v>
      </c>
      <c r="H18" s="386"/>
      <c r="I18" s="387" t="s">
        <v>612</v>
      </c>
      <c r="J18" s="387">
        <v>200216</v>
      </c>
      <c r="K18" s="387">
        <v>30436</v>
      </c>
      <c r="L18" s="387" t="s">
        <v>1425</v>
      </c>
      <c r="M18" s="386" t="s">
        <v>1490</v>
      </c>
      <c r="N18" s="386" t="s">
        <v>623</v>
      </c>
      <c r="O18" s="386" t="s">
        <v>1421</v>
      </c>
      <c r="P18" s="388">
        <v>42004</v>
      </c>
      <c r="Q18" s="388">
        <f>_xlfn.IFNA(VLOOKUP(B18,'Q4 2018 Initial PTP'!$B$2:$Q$61,16,0),"Not Found")</f>
        <v>42004</v>
      </c>
      <c r="R18" s="388">
        <v>42522</v>
      </c>
      <c r="S18" s="388">
        <v>41325</v>
      </c>
      <c r="T18" s="389">
        <v>1000000</v>
      </c>
      <c r="U18" s="390">
        <v>2013</v>
      </c>
      <c r="V18" s="391">
        <v>1159693</v>
      </c>
      <c r="W18" s="392">
        <v>1000000</v>
      </c>
      <c r="X18" s="391"/>
      <c r="Y18" s="391"/>
      <c r="Z18" s="386" t="s">
        <v>1392</v>
      </c>
      <c r="AA18" s="393" t="s">
        <v>1492</v>
      </c>
    </row>
    <row r="19" spans="1:27">
      <c r="A19" s="387" t="e">
        <f>VLOOKUP(B19,Data!E:E,1,0)</f>
        <v>#N/A</v>
      </c>
      <c r="B19" s="387">
        <v>51448</v>
      </c>
      <c r="C19" s="386" t="s">
        <v>1748</v>
      </c>
      <c r="D19" s="386" t="str">
        <f>VLOOKUP(I19,PSO!$A$3:$A$74,1,0)</f>
        <v>TP2011110</v>
      </c>
      <c r="E19" s="386" t="e">
        <f>VLOOKUP(I19,SWEPCO!$A$3:$A$210,1,0)</f>
        <v>#N/A</v>
      </c>
      <c r="F19" s="386" t="e">
        <f>VLOOKUP(I19,#REF!,1,0)</f>
        <v>#REF!</v>
      </c>
      <c r="G19" s="387" t="s">
        <v>1720</v>
      </c>
      <c r="H19" s="386"/>
      <c r="I19" s="387" t="s">
        <v>819</v>
      </c>
      <c r="J19" s="387">
        <v>200386</v>
      </c>
      <c r="K19" s="387">
        <v>31005</v>
      </c>
      <c r="L19" s="387" t="s">
        <v>1425</v>
      </c>
      <c r="M19" s="386" t="s">
        <v>1699</v>
      </c>
      <c r="N19" s="386" t="s">
        <v>456</v>
      </c>
      <c r="O19" s="386" t="s">
        <v>1421</v>
      </c>
      <c r="P19" s="388">
        <v>43245</v>
      </c>
      <c r="Q19" s="388">
        <f>_xlfn.IFNA(VLOOKUP(B19,'Q4 2018 Initial PTP'!$B$2:$Q$61,16,0),"Not Found")</f>
        <v>43245</v>
      </c>
      <c r="R19" s="388">
        <v>42887</v>
      </c>
      <c r="S19" s="388">
        <v>42507</v>
      </c>
      <c r="T19" s="389">
        <v>2904911</v>
      </c>
      <c r="U19" s="390">
        <v>2016</v>
      </c>
      <c r="V19" s="391">
        <v>3128271</v>
      </c>
      <c r="W19" s="392">
        <v>2904911</v>
      </c>
      <c r="X19" s="391"/>
      <c r="Y19" s="391"/>
      <c r="Z19" s="386" t="s">
        <v>1392</v>
      </c>
      <c r="AA19" s="393" t="s">
        <v>1507</v>
      </c>
    </row>
    <row r="20" spans="1:27" ht="28.5">
      <c r="A20" s="387">
        <f>VLOOKUP(B20,Data!E:E,1,0)</f>
        <v>10583</v>
      </c>
      <c r="B20" s="387">
        <v>10583</v>
      </c>
      <c r="C20" s="386" t="s">
        <v>1748</v>
      </c>
      <c r="D20" s="386" t="e">
        <f>VLOOKUP(I20,PSO!$A$3:$A$74,1,0)</f>
        <v>#N/A</v>
      </c>
      <c r="E20" s="386" t="str">
        <f>VLOOKUP(I20,SWEPCO!$A$3:$A$210,1,0)</f>
        <v>TP2011147</v>
      </c>
      <c r="F20" s="386" t="e">
        <f>VLOOKUP(I20,#REF!,1,0)</f>
        <v>#REF!</v>
      </c>
      <c r="G20" s="387" t="s">
        <v>1720</v>
      </c>
      <c r="H20" s="386"/>
      <c r="I20" s="387" t="s">
        <v>736</v>
      </c>
      <c r="J20" s="387">
        <v>200216</v>
      </c>
      <c r="K20" s="387">
        <v>451</v>
      </c>
      <c r="L20" s="387" t="s">
        <v>1425</v>
      </c>
      <c r="M20" s="386" t="s">
        <v>1508</v>
      </c>
      <c r="N20" s="386" t="s">
        <v>1509</v>
      </c>
      <c r="O20" s="386" t="s">
        <v>1421</v>
      </c>
      <c r="P20" s="388">
        <v>42822</v>
      </c>
      <c r="Q20" s="388">
        <f>_xlfn.IFNA(VLOOKUP(B20,'Q4 2018 Initial PTP'!$B$2:$Q$61,16,0),"Not Found")</f>
        <v>42822</v>
      </c>
      <c r="R20" s="388">
        <v>41426</v>
      </c>
      <c r="S20" s="388">
        <v>41325</v>
      </c>
      <c r="T20" s="389">
        <v>12705537</v>
      </c>
      <c r="U20" s="390">
        <v>2013</v>
      </c>
      <c r="V20" s="391">
        <v>14734528</v>
      </c>
      <c r="W20" s="392">
        <v>12705537</v>
      </c>
      <c r="X20" s="391"/>
      <c r="Y20" s="391"/>
      <c r="Z20" s="386" t="s">
        <v>1392</v>
      </c>
      <c r="AA20" s="393" t="s">
        <v>1512</v>
      </c>
    </row>
    <row r="21" spans="1:27" ht="42.75">
      <c r="A21" s="387">
        <f>VLOOKUP(B21,Data!E:E,1,0)</f>
        <v>50413</v>
      </c>
      <c r="B21" s="387">
        <v>50413</v>
      </c>
      <c r="C21" s="386" t="s">
        <v>1748</v>
      </c>
      <c r="D21" s="386" t="e">
        <f>VLOOKUP(I21,PSO!$A$3:$A$74,1,0)</f>
        <v>#N/A</v>
      </c>
      <c r="E21" s="386" t="e">
        <f>VLOOKUP(I21,SWEPCO!$A$3:$A$210,1,0)</f>
        <v>#N/A</v>
      </c>
      <c r="F21" s="386" t="e">
        <f>VLOOKUP(I21,#REF!,1,0)</f>
        <v>#REF!</v>
      </c>
      <c r="G21" s="387" t="s">
        <v>1720</v>
      </c>
      <c r="H21" s="386"/>
      <c r="I21" s="386" t="s">
        <v>686</v>
      </c>
      <c r="J21" s="387">
        <v>200255</v>
      </c>
      <c r="K21" s="387">
        <v>30361</v>
      </c>
      <c r="L21" s="387" t="s">
        <v>1425</v>
      </c>
      <c r="M21" s="386" t="s">
        <v>1493</v>
      </c>
      <c r="N21" s="386" t="s">
        <v>1513</v>
      </c>
      <c r="O21" s="386" t="s">
        <v>1421</v>
      </c>
      <c r="P21" s="388">
        <v>43076</v>
      </c>
      <c r="Q21" s="388">
        <f>_xlfn.IFNA(VLOOKUP(B21,'Q4 2018 Initial PTP'!$B$2:$Q$61,16,0),"Not Found")</f>
        <v>43076</v>
      </c>
      <c r="R21" s="388">
        <v>43160</v>
      </c>
      <c r="S21" s="388">
        <v>41676</v>
      </c>
      <c r="T21" s="389">
        <v>65082311</v>
      </c>
      <c r="U21" s="390">
        <v>2017</v>
      </c>
      <c r="V21" s="391">
        <v>68377103</v>
      </c>
      <c r="W21" s="392">
        <v>65082311</v>
      </c>
      <c r="X21" s="391"/>
      <c r="Y21" s="391"/>
      <c r="Z21" s="386" t="s">
        <v>1392</v>
      </c>
      <c r="AA21" s="393" t="s">
        <v>1514</v>
      </c>
    </row>
    <row r="22" spans="1:27" ht="42.75">
      <c r="A22" s="387">
        <f>VLOOKUP(B22,Data!E:E,1,0)</f>
        <v>50414</v>
      </c>
      <c r="B22" s="387">
        <v>50414</v>
      </c>
      <c r="C22" s="386" t="s">
        <v>1748</v>
      </c>
      <c r="D22" s="386" t="e">
        <f>VLOOKUP(I22,PSO!$A$3:$A$74,1,0)</f>
        <v>#N/A</v>
      </c>
      <c r="E22" s="386" t="e">
        <f>VLOOKUP(I22,SWEPCO!$A$3:$A$210,1,0)</f>
        <v>#N/A</v>
      </c>
      <c r="F22" s="386" t="e">
        <f>VLOOKUP(I22,#REF!,1,0)</f>
        <v>#REF!</v>
      </c>
      <c r="G22" s="387" t="s">
        <v>1720</v>
      </c>
      <c r="H22" s="386"/>
      <c r="I22" s="387" t="s">
        <v>686</v>
      </c>
      <c r="J22" s="387">
        <v>200255</v>
      </c>
      <c r="K22" s="387">
        <v>30361</v>
      </c>
      <c r="L22" s="387" t="s">
        <v>1425</v>
      </c>
      <c r="M22" s="386" t="s">
        <v>1493</v>
      </c>
      <c r="N22" s="386" t="s">
        <v>1515</v>
      </c>
      <c r="O22" s="386" t="s">
        <v>1421</v>
      </c>
      <c r="P22" s="388">
        <v>43076</v>
      </c>
      <c r="Q22" s="388">
        <f>_xlfn.IFNA(VLOOKUP(B22,'Q4 2018 Initial PTP'!$B$2:$Q$61,16,0),"Not Found")</f>
        <v>43076</v>
      </c>
      <c r="R22" s="388">
        <v>43160</v>
      </c>
      <c r="S22" s="388">
        <v>41676</v>
      </c>
      <c r="T22" s="389">
        <v>17471695</v>
      </c>
      <c r="U22" s="390">
        <v>2017</v>
      </c>
      <c r="V22" s="391">
        <v>18356200</v>
      </c>
      <c r="W22" s="392">
        <v>17471695</v>
      </c>
      <c r="X22" s="391"/>
      <c r="Y22" s="391"/>
      <c r="Z22" s="386" t="s">
        <v>1392</v>
      </c>
      <c r="AA22" s="393" t="s">
        <v>1516</v>
      </c>
    </row>
    <row r="23" spans="1:27" ht="28.5">
      <c r="A23" s="387">
        <f>VLOOKUP(B23,Data!E:E,1,0)</f>
        <v>50768</v>
      </c>
      <c r="B23" s="387">
        <v>50768</v>
      </c>
      <c r="C23" s="386" t="s">
        <v>1748</v>
      </c>
      <c r="D23" s="386" t="e">
        <f>VLOOKUP(I23,PSO!$A$3:$A$74,1,0)</f>
        <v>#N/A</v>
      </c>
      <c r="E23" s="386" t="e">
        <f>VLOOKUP(I23,SWEPCO!$A$3:$A$210,1,0)</f>
        <v>#N/A</v>
      </c>
      <c r="F23" s="386" t="e">
        <f>VLOOKUP(I23,#REF!,1,0)</f>
        <v>#REF!</v>
      </c>
      <c r="G23" s="387" t="s">
        <v>1720</v>
      </c>
      <c r="H23" s="386"/>
      <c r="I23" s="387" t="s">
        <v>686</v>
      </c>
      <c r="J23" s="387">
        <v>200255</v>
      </c>
      <c r="K23" s="387">
        <v>30361</v>
      </c>
      <c r="L23" s="387" t="s">
        <v>1425</v>
      </c>
      <c r="M23" s="386" t="s">
        <v>1493</v>
      </c>
      <c r="N23" s="386" t="s">
        <v>685</v>
      </c>
      <c r="O23" s="386" t="s">
        <v>1421</v>
      </c>
      <c r="P23" s="388">
        <v>43076</v>
      </c>
      <c r="Q23" s="388">
        <f>_xlfn.IFNA(VLOOKUP(B23,'Q4 2018 Initial PTP'!$B$2:$Q$61,16,0),"Not Found")</f>
        <v>43076</v>
      </c>
      <c r="R23" s="388">
        <v>43160</v>
      </c>
      <c r="S23" s="388">
        <v>41676</v>
      </c>
      <c r="T23" s="389">
        <v>1270623</v>
      </c>
      <c r="U23" s="390">
        <v>2017</v>
      </c>
      <c r="V23" s="391">
        <v>1334948</v>
      </c>
      <c r="W23" s="392">
        <v>1270623</v>
      </c>
      <c r="X23" s="391"/>
      <c r="Y23" s="391"/>
      <c r="Z23" s="386" t="s">
        <v>1392</v>
      </c>
      <c r="AA23" s="393" t="s">
        <v>1517</v>
      </c>
    </row>
    <row r="24" spans="1:27">
      <c r="A24" s="387">
        <f>VLOOKUP(B24,Data!E:E,1,0)</f>
        <v>51047</v>
      </c>
      <c r="B24" s="387">
        <v>51047</v>
      </c>
      <c r="C24" s="386" t="s">
        <v>1445</v>
      </c>
      <c r="D24" s="386" t="e">
        <f>VLOOKUP(I24,PSO!$A$3:$A$74,1,0)</f>
        <v>#N/A</v>
      </c>
      <c r="E24" s="386" t="e">
        <f>VLOOKUP(I24,SWEPCO!$A$3:$A$210,1,0)</f>
        <v>#N/A</v>
      </c>
      <c r="F24" s="386" t="e">
        <f>VLOOKUP(I24,#REF!,1,0)</f>
        <v>#REF!</v>
      </c>
      <c r="G24" s="387" t="s">
        <v>1720</v>
      </c>
      <c r="H24" s="386"/>
      <c r="I24" s="387" t="s">
        <v>1385</v>
      </c>
      <c r="J24" s="387">
        <v>200272</v>
      </c>
      <c r="K24" s="387">
        <v>30770</v>
      </c>
      <c r="L24" s="387" t="s">
        <v>1425</v>
      </c>
      <c r="M24" s="386" t="s">
        <v>1700</v>
      </c>
      <c r="N24" s="386" t="s">
        <v>1518</v>
      </c>
      <c r="O24" s="386" t="s">
        <v>1448</v>
      </c>
      <c r="P24" s="388">
        <v>41426</v>
      </c>
      <c r="Q24" s="388">
        <f>_xlfn.IFNA(VLOOKUP(B24,'Q4 2018 Initial PTP'!$B$2:$Q$61,16,0),"Not Found")</f>
        <v>41426</v>
      </c>
      <c r="R24" s="388">
        <v>42156</v>
      </c>
      <c r="S24" s="388">
        <v>41778</v>
      </c>
      <c r="T24" s="389">
        <v>4100000</v>
      </c>
      <c r="U24" s="390">
        <v>2014</v>
      </c>
      <c r="V24" s="391">
        <v>4638774</v>
      </c>
      <c r="W24" s="392">
        <v>4100000</v>
      </c>
      <c r="X24" s="391">
        <v>4086696</v>
      </c>
      <c r="Y24" s="391" t="s">
        <v>1449</v>
      </c>
      <c r="Z24" s="386" t="s">
        <v>1392</v>
      </c>
      <c r="AA24" s="393" t="s">
        <v>400</v>
      </c>
    </row>
    <row r="25" spans="1:27">
      <c r="A25" s="387">
        <f>VLOOKUP(B25,Data!E:E,1,0)</f>
        <v>10615</v>
      </c>
      <c r="B25" s="387">
        <v>10615</v>
      </c>
      <c r="C25" s="386" t="s">
        <v>1748</v>
      </c>
      <c r="D25" s="386" t="e">
        <f>VLOOKUP(I25,PSO!$A$3:$A$74,1,0)</f>
        <v>#N/A</v>
      </c>
      <c r="E25" s="386" t="str">
        <f>VLOOKUP(I25,SWEPCO!$A$3:$A$210,1,0)</f>
        <v>TP2012145</v>
      </c>
      <c r="F25" s="386" t="e">
        <f>VLOOKUP(I25,#REF!,1,0)</f>
        <v>#REF!</v>
      </c>
      <c r="G25" s="387" t="s">
        <v>1720</v>
      </c>
      <c r="H25" s="386"/>
      <c r="I25" s="386" t="s">
        <v>747</v>
      </c>
      <c r="J25" s="387">
        <v>200216</v>
      </c>
      <c r="K25" s="387">
        <v>478</v>
      </c>
      <c r="L25" s="387" t="s">
        <v>1425</v>
      </c>
      <c r="M25" s="386" t="s">
        <v>1525</v>
      </c>
      <c r="N25" s="386" t="s">
        <v>1526</v>
      </c>
      <c r="O25" s="386" t="s">
        <v>1421</v>
      </c>
      <c r="P25" s="388">
        <v>42473</v>
      </c>
      <c r="Q25" s="388">
        <f>_xlfn.IFNA(VLOOKUP(B25,'Q4 2018 Initial PTP'!$B$2:$Q$61,16,0),"Not Found")</f>
        <v>42473</v>
      </c>
      <c r="R25" s="388">
        <v>41426</v>
      </c>
      <c r="S25" s="388">
        <v>41325</v>
      </c>
      <c r="T25" s="389">
        <v>1221505</v>
      </c>
      <c r="U25" s="390">
        <v>2013</v>
      </c>
      <c r="V25" s="391">
        <v>1416572</v>
      </c>
      <c r="W25" s="392">
        <v>1221505</v>
      </c>
      <c r="X25" s="391"/>
      <c r="Y25" s="391"/>
      <c r="Z25" s="386" t="s">
        <v>1392</v>
      </c>
      <c r="AA25" s="393" t="s">
        <v>1529</v>
      </c>
    </row>
    <row r="26" spans="1:27">
      <c r="A26" s="387">
        <f>VLOOKUP(B26,Data!E:E,1,0)</f>
        <v>10657</v>
      </c>
      <c r="B26" s="387">
        <v>10657</v>
      </c>
      <c r="C26" s="386" t="s">
        <v>1748</v>
      </c>
      <c r="D26" s="386" t="e">
        <f>VLOOKUP(I26,PSO!$A$3:$A$74,1,0)</f>
        <v>#N/A</v>
      </c>
      <c r="E26" s="386" t="str">
        <f>VLOOKUP(I26,SWEPCO!$A$3:$A$210,1,0)</f>
        <v>TP2012145</v>
      </c>
      <c r="F26" s="386" t="e">
        <f>VLOOKUP(I26,#REF!,1,0)</f>
        <v>#REF!</v>
      </c>
      <c r="G26" s="387" t="s">
        <v>1720</v>
      </c>
      <c r="H26" s="386"/>
      <c r="I26" s="387" t="s">
        <v>747</v>
      </c>
      <c r="J26" s="387">
        <v>200246</v>
      </c>
      <c r="K26" s="387">
        <v>512</v>
      </c>
      <c r="L26" s="387" t="s">
        <v>1425</v>
      </c>
      <c r="M26" s="386" t="s">
        <v>1530</v>
      </c>
      <c r="N26" s="386" t="s">
        <v>1531</v>
      </c>
      <c r="O26" s="386" t="s">
        <v>1421</v>
      </c>
      <c r="P26" s="388">
        <v>42473</v>
      </c>
      <c r="Q26" s="388">
        <f>_xlfn.IFNA(VLOOKUP(B26,'Q4 2018 Initial PTP'!$B$2:$Q$61,16,0),"Not Found")</f>
        <v>42473</v>
      </c>
      <c r="R26" s="388">
        <v>41791</v>
      </c>
      <c r="S26" s="388">
        <v>41689</v>
      </c>
      <c r="T26" s="389">
        <v>8174689</v>
      </c>
      <c r="U26" s="390">
        <v>2014</v>
      </c>
      <c r="V26" s="391">
        <v>9248911</v>
      </c>
      <c r="W26" s="392">
        <v>8174689</v>
      </c>
      <c r="X26" s="391"/>
      <c r="Y26" s="391"/>
      <c r="Z26" s="386" t="s">
        <v>1392</v>
      </c>
      <c r="AA26" s="393" t="s">
        <v>1533</v>
      </c>
    </row>
    <row r="27" spans="1:27" ht="28.5">
      <c r="A27" s="387">
        <f>VLOOKUP(B27,Data!E:E,1,0)</f>
        <v>50569</v>
      </c>
      <c r="B27" s="387">
        <v>50569</v>
      </c>
      <c r="C27" s="386" t="s">
        <v>1748</v>
      </c>
      <c r="D27" s="386" t="e">
        <f>VLOOKUP(I27,PSO!$A$3:$A$74,1,0)</f>
        <v>#N/A</v>
      </c>
      <c r="E27" s="386" t="str">
        <f>VLOOKUP(I27,SWEPCO!$A$3:$A$210,1,0)</f>
        <v>TP2012164</v>
      </c>
      <c r="F27" s="386" t="e">
        <f>VLOOKUP(I27,#REF!,1,0)</f>
        <v>#REF!</v>
      </c>
      <c r="G27" s="387" t="s">
        <v>1720</v>
      </c>
      <c r="H27" s="386"/>
      <c r="I27" s="387" t="s">
        <v>757</v>
      </c>
      <c r="J27" s="387">
        <v>200216</v>
      </c>
      <c r="K27" s="387">
        <v>30473</v>
      </c>
      <c r="L27" s="387" t="s">
        <v>1425</v>
      </c>
      <c r="M27" s="386" t="s">
        <v>1539</v>
      </c>
      <c r="N27" s="386" t="s">
        <v>1540</v>
      </c>
      <c r="O27" s="386" t="s">
        <v>1421</v>
      </c>
      <c r="P27" s="388">
        <v>42139</v>
      </c>
      <c r="Q27" s="388">
        <f>_xlfn.IFNA(VLOOKUP(B27,'Q4 2018 Initial PTP'!$B$2:$Q$61,16,0),"Not Found")</f>
        <v>42139</v>
      </c>
      <c r="R27" s="388">
        <v>41426</v>
      </c>
      <c r="S27" s="388">
        <v>41325</v>
      </c>
      <c r="T27" s="389">
        <v>1829026</v>
      </c>
      <c r="U27" s="390">
        <v>2013</v>
      </c>
      <c r="V27" s="391">
        <v>2121109</v>
      </c>
      <c r="W27" s="392">
        <v>1829026</v>
      </c>
      <c r="X27" s="391">
        <v>11990487</v>
      </c>
      <c r="Y27" s="391" t="s">
        <v>1449</v>
      </c>
      <c r="Z27" s="386" t="s">
        <v>1392</v>
      </c>
      <c r="AA27" s="393" t="s">
        <v>1543</v>
      </c>
    </row>
    <row r="28" spans="1:27" ht="28.5">
      <c r="A28" s="387">
        <f>VLOOKUP(B28,Data!E:E,1,0)</f>
        <v>50570</v>
      </c>
      <c r="B28" s="387">
        <v>50570</v>
      </c>
      <c r="C28" s="386" t="s">
        <v>1748</v>
      </c>
      <c r="D28" s="386" t="e">
        <f>VLOOKUP(I28,PSO!$A$3:$A$74,1,0)</f>
        <v>#N/A</v>
      </c>
      <c r="E28" s="386" t="str">
        <f>VLOOKUP(I28,SWEPCO!$A$3:$A$210,1,0)</f>
        <v>TP2012164</v>
      </c>
      <c r="F28" s="386" t="e">
        <f>VLOOKUP(I28,#REF!,1,0)</f>
        <v>#REF!</v>
      </c>
      <c r="G28" s="387" t="s">
        <v>1720</v>
      </c>
      <c r="H28" s="386"/>
      <c r="I28" s="387" t="s">
        <v>757</v>
      </c>
      <c r="J28" s="387">
        <v>200216</v>
      </c>
      <c r="K28" s="387">
        <v>30474</v>
      </c>
      <c r="L28" s="387" t="s">
        <v>1425</v>
      </c>
      <c r="M28" s="386" t="s">
        <v>1544</v>
      </c>
      <c r="N28" s="386" t="s">
        <v>1545</v>
      </c>
      <c r="O28" s="386" t="s">
        <v>1421</v>
      </c>
      <c r="P28" s="388">
        <v>42139</v>
      </c>
      <c r="Q28" s="388">
        <f>_xlfn.IFNA(VLOOKUP(B28,'Q4 2018 Initial PTP'!$B$2:$Q$61,16,0),"Not Found")</f>
        <v>42139</v>
      </c>
      <c r="R28" s="388">
        <v>41426</v>
      </c>
      <c r="S28" s="388">
        <v>41325</v>
      </c>
      <c r="T28" s="389">
        <v>5653353</v>
      </c>
      <c r="U28" s="390">
        <v>2013</v>
      </c>
      <c r="V28" s="391">
        <v>6556157</v>
      </c>
      <c r="W28" s="392">
        <v>5653353</v>
      </c>
      <c r="X28" s="391" t="s">
        <v>1546</v>
      </c>
      <c r="Y28" s="391" t="s">
        <v>1449</v>
      </c>
      <c r="Z28" s="386" t="s">
        <v>1392</v>
      </c>
      <c r="AA28" s="393" t="s">
        <v>1548</v>
      </c>
    </row>
    <row r="29" spans="1:27" ht="42.75">
      <c r="A29" s="387">
        <f>VLOOKUP(B29,Data!E:E,1,0)</f>
        <v>50571</v>
      </c>
      <c r="B29" s="387">
        <v>50571</v>
      </c>
      <c r="C29" s="386" t="s">
        <v>1748</v>
      </c>
      <c r="D29" s="386" t="e">
        <f>VLOOKUP(I29,PSO!$A$3:$A$74,1,0)</f>
        <v>#N/A</v>
      </c>
      <c r="E29" s="386" t="str">
        <f>VLOOKUP(I29,SWEPCO!$A$3:$A$210,1,0)</f>
        <v>TP2012164</v>
      </c>
      <c r="F29" s="386" t="e">
        <f>VLOOKUP(I29,#REF!,1,0)</f>
        <v>#REF!</v>
      </c>
      <c r="G29" s="387" t="s">
        <v>1720</v>
      </c>
      <c r="H29" s="386"/>
      <c r="I29" s="387" t="s">
        <v>757</v>
      </c>
      <c r="J29" s="387">
        <v>200216</v>
      </c>
      <c r="K29" s="387">
        <v>30475</v>
      </c>
      <c r="L29" s="387" t="s">
        <v>1425</v>
      </c>
      <c r="M29" s="386" t="s">
        <v>1550</v>
      </c>
      <c r="N29" s="386" t="s">
        <v>1551</v>
      </c>
      <c r="O29" s="386" t="s">
        <v>1421</v>
      </c>
      <c r="P29" s="388">
        <v>42139</v>
      </c>
      <c r="Q29" s="388">
        <f>_xlfn.IFNA(VLOOKUP(B29,'Q4 2018 Initial PTP'!$B$2:$Q$61,16,0),"Not Found")</f>
        <v>42139</v>
      </c>
      <c r="R29" s="388">
        <v>41426</v>
      </c>
      <c r="S29" s="388">
        <v>41325</v>
      </c>
      <c r="T29" s="389">
        <v>9145130</v>
      </c>
      <c r="U29" s="390">
        <v>2013</v>
      </c>
      <c r="V29" s="391">
        <v>10605547</v>
      </c>
      <c r="W29" s="392">
        <v>9145130</v>
      </c>
      <c r="X29" s="391" t="s">
        <v>1546</v>
      </c>
      <c r="Y29" s="391" t="s">
        <v>1449</v>
      </c>
      <c r="Z29" s="386" t="s">
        <v>1392</v>
      </c>
      <c r="AA29" s="393" t="s">
        <v>1553</v>
      </c>
    </row>
    <row r="30" spans="1:27" ht="42.75">
      <c r="A30" s="387">
        <f>VLOOKUP(B30,Data!E:E,1,0)</f>
        <v>51014</v>
      </c>
      <c r="B30" s="387">
        <v>51014</v>
      </c>
      <c r="C30" s="386" t="s">
        <v>1748</v>
      </c>
      <c r="D30" s="386" t="str">
        <f>VLOOKUP(I30,PSO!$A$3:$A$74,1,0)</f>
        <v>TP2013002</v>
      </c>
      <c r="E30" s="386" t="e">
        <f>VLOOKUP(I30,SWEPCO!$A$3:$A$210,1,0)</f>
        <v>#N/A</v>
      </c>
      <c r="F30" s="386" t="e">
        <f>VLOOKUP(I30,#REF!,1,0)</f>
        <v>#REF!</v>
      </c>
      <c r="G30" s="387" t="s">
        <v>1720</v>
      </c>
      <c r="H30" s="386"/>
      <c r="I30" s="387" t="s">
        <v>670</v>
      </c>
      <c r="J30" s="387">
        <v>200272</v>
      </c>
      <c r="K30" s="387">
        <v>30747</v>
      </c>
      <c r="L30" s="387" t="s">
        <v>1425</v>
      </c>
      <c r="M30" s="386" t="s">
        <v>1554</v>
      </c>
      <c r="N30" s="386" t="s">
        <v>669</v>
      </c>
      <c r="O30" s="386" t="s">
        <v>1448</v>
      </c>
      <c r="P30" s="388">
        <v>42313</v>
      </c>
      <c r="Q30" s="388">
        <f>_xlfn.IFNA(VLOOKUP(B30,'Q4 2018 Initial PTP'!$B$2:$Q$61,16,0),"Not Found")</f>
        <v>42313</v>
      </c>
      <c r="R30" s="388">
        <v>42156</v>
      </c>
      <c r="S30" s="388">
        <v>41778</v>
      </c>
      <c r="T30" s="389">
        <v>12132497</v>
      </c>
      <c r="U30" s="390">
        <v>2014</v>
      </c>
      <c r="V30" s="391">
        <v>13726807</v>
      </c>
      <c r="W30" s="392">
        <v>12132497</v>
      </c>
      <c r="X30" s="391"/>
      <c r="Y30" s="391"/>
      <c r="Z30" s="386" t="s">
        <v>1392</v>
      </c>
      <c r="AA30" s="393" t="s">
        <v>1556</v>
      </c>
    </row>
    <row r="31" spans="1:27" ht="28.5">
      <c r="A31" s="387">
        <f>VLOOKUP(B31,Data!E:E,1,0)</f>
        <v>51015</v>
      </c>
      <c r="B31" s="387">
        <v>51015</v>
      </c>
      <c r="C31" s="386" t="s">
        <v>1748</v>
      </c>
      <c r="D31" s="386" t="str">
        <f>VLOOKUP(I31,PSO!$A$3:$A$74,1,0)</f>
        <v>TP2013002</v>
      </c>
      <c r="E31" s="386" t="e">
        <f>VLOOKUP(I31,SWEPCO!$A$3:$A$210,1,0)</f>
        <v>#N/A</v>
      </c>
      <c r="F31" s="386" t="e">
        <f>VLOOKUP(I31,#REF!,1,0)</f>
        <v>#REF!</v>
      </c>
      <c r="G31" s="387" t="s">
        <v>1720</v>
      </c>
      <c r="H31" s="386"/>
      <c r="I31" s="387" t="s">
        <v>670</v>
      </c>
      <c r="J31" s="387">
        <v>200272</v>
      </c>
      <c r="K31" s="387">
        <v>30748</v>
      </c>
      <c r="L31" s="387" t="s">
        <v>1425</v>
      </c>
      <c r="M31" s="386" t="s">
        <v>1557</v>
      </c>
      <c r="N31" s="386" t="s">
        <v>674</v>
      </c>
      <c r="O31" s="386" t="s">
        <v>1448</v>
      </c>
      <c r="P31" s="388">
        <v>42004</v>
      </c>
      <c r="Q31" s="388">
        <f>_xlfn.IFNA(VLOOKUP(B31,'Q4 2018 Initial PTP'!$B$2:$Q$61,16,0),"Not Found")</f>
        <v>42004</v>
      </c>
      <c r="R31" s="388">
        <v>42156</v>
      </c>
      <c r="S31" s="388">
        <v>41778</v>
      </c>
      <c r="T31" s="389">
        <v>8318584</v>
      </c>
      <c r="U31" s="390">
        <v>2014</v>
      </c>
      <c r="V31" s="391">
        <v>9411714</v>
      </c>
      <c r="W31" s="392">
        <v>8318584</v>
      </c>
      <c r="X31" s="391"/>
      <c r="Y31" s="391"/>
      <c r="Z31" s="386" t="s">
        <v>1392</v>
      </c>
      <c r="AA31" s="393" t="s">
        <v>1559</v>
      </c>
    </row>
    <row r="32" spans="1:27">
      <c r="A32" s="387">
        <f>VLOOKUP(B32,Data!E:E,1,0)</f>
        <v>50990</v>
      </c>
      <c r="B32" s="387">
        <v>50990</v>
      </c>
      <c r="C32" s="386" t="s">
        <v>1748</v>
      </c>
      <c r="D32" s="386" t="e">
        <f>VLOOKUP(I32,PSO!$A$3:$A$74,1,0)</f>
        <v>#N/A</v>
      </c>
      <c r="E32" s="386" t="str">
        <f>VLOOKUP(I32,SWEPCO!$A$3:$A$210,1,0)</f>
        <v>TP2013081</v>
      </c>
      <c r="F32" s="386" t="e">
        <f>VLOOKUP(I32,#REF!,1,0)</f>
        <v>#REF!</v>
      </c>
      <c r="G32" s="387" t="s">
        <v>1720</v>
      </c>
      <c r="H32" s="386"/>
      <c r="I32" s="387" t="s">
        <v>797</v>
      </c>
      <c r="J32" s="387">
        <v>200306</v>
      </c>
      <c r="K32" s="387">
        <v>30731</v>
      </c>
      <c r="L32" s="387" t="s">
        <v>1425</v>
      </c>
      <c r="M32" s="386" t="s">
        <v>1561</v>
      </c>
      <c r="N32" s="386" t="s">
        <v>1562</v>
      </c>
      <c r="O32" s="386" t="s">
        <v>1421</v>
      </c>
      <c r="P32" s="388">
        <v>42114</v>
      </c>
      <c r="Q32" s="388">
        <f>_xlfn.IFNA(VLOOKUP(B32,'Q4 2018 Initial PTP'!$B$2:$Q$61,16,0),"Not Found")</f>
        <v>42114</v>
      </c>
      <c r="R32" s="388">
        <v>42156</v>
      </c>
      <c r="S32" s="388">
        <v>41967</v>
      </c>
      <c r="T32" s="389">
        <v>4715419</v>
      </c>
      <c r="U32" s="390">
        <v>2015</v>
      </c>
      <c r="V32" s="391">
        <v>5204940</v>
      </c>
      <c r="W32" s="392">
        <v>7381799</v>
      </c>
      <c r="X32" s="391"/>
      <c r="Y32" s="391"/>
      <c r="Z32" s="386" t="s">
        <v>1392</v>
      </c>
      <c r="AA32" s="393" t="s">
        <v>1564</v>
      </c>
    </row>
    <row r="33" spans="1:27">
      <c r="A33" s="387">
        <f>VLOOKUP(B33,Data!E:E,1,0)</f>
        <v>50334</v>
      </c>
      <c r="B33" s="387">
        <v>50334</v>
      </c>
      <c r="C33" s="386" t="s">
        <v>1748</v>
      </c>
      <c r="D33" s="386" t="e">
        <f>VLOOKUP(I33,PSO!$A$3:$A$74,1,0)</f>
        <v>#N/A</v>
      </c>
      <c r="E33" s="386" t="str">
        <f>VLOOKUP(I33,SWEPCO!$A$3:$A$210,1,0)</f>
        <v>TP2013122</v>
      </c>
      <c r="F33" s="386" t="e">
        <f>VLOOKUP(I33,#REF!,1,0)</f>
        <v>#REF!</v>
      </c>
      <c r="G33" s="387" t="s">
        <v>1720</v>
      </c>
      <c r="H33" s="386"/>
      <c r="I33" s="387" t="s">
        <v>721</v>
      </c>
      <c r="J33" s="387">
        <v>20122</v>
      </c>
      <c r="K33" s="387">
        <v>30296</v>
      </c>
      <c r="L33" s="387" t="s">
        <v>1425</v>
      </c>
      <c r="M33" s="386" t="s">
        <v>1566</v>
      </c>
      <c r="N33" s="386" t="s">
        <v>1567</v>
      </c>
      <c r="O33" s="386" t="s">
        <v>1421</v>
      </c>
      <c r="P33" s="388">
        <v>42481</v>
      </c>
      <c r="Q33" s="388">
        <f>_xlfn.IFNA(VLOOKUP(B33,'Q4 2018 Initial PTP'!$B$2:$Q$61,16,0),"Not Found")</f>
        <v>42481</v>
      </c>
      <c r="R33" s="388">
        <v>42522</v>
      </c>
      <c r="S33" s="388">
        <v>40588</v>
      </c>
      <c r="T33" s="389">
        <v>1166400</v>
      </c>
      <c r="U33" s="390">
        <v>2014</v>
      </c>
      <c r="V33" s="391">
        <v>1319675</v>
      </c>
      <c r="W33" s="392">
        <v>1166400</v>
      </c>
      <c r="X33" s="391"/>
      <c r="Y33" s="391"/>
      <c r="Z33" s="386" t="s">
        <v>1392</v>
      </c>
      <c r="AA33" s="393" t="s">
        <v>1568</v>
      </c>
    </row>
    <row r="34" spans="1:27" ht="28.5">
      <c r="A34" s="387">
        <f>VLOOKUP(B34,Data!E:E,1,0)</f>
        <v>50718</v>
      </c>
      <c r="B34" s="387">
        <v>50718</v>
      </c>
      <c r="C34" s="386" t="s">
        <v>1748</v>
      </c>
      <c r="D34" s="386" t="e">
        <f>VLOOKUP(I34,PSO!$A$3:$A$74,1,0)</f>
        <v>#N/A</v>
      </c>
      <c r="E34" s="386" t="str">
        <f>VLOOKUP(I34,SWEPCO!$A$3:$A$210,1,0)</f>
        <v>TP2013165</v>
      </c>
      <c r="F34" s="386" t="e">
        <f>VLOOKUP(I34,#REF!,1,0)</f>
        <v>#REF!</v>
      </c>
      <c r="G34" s="387" t="s">
        <v>1720</v>
      </c>
      <c r="H34" s="386"/>
      <c r="I34" s="387" t="s">
        <v>781</v>
      </c>
      <c r="J34" s="387">
        <v>200246</v>
      </c>
      <c r="K34" s="387">
        <v>30573</v>
      </c>
      <c r="L34" s="387" t="s">
        <v>1425</v>
      </c>
      <c r="M34" s="386" t="s">
        <v>1569</v>
      </c>
      <c r="N34" s="386" t="s">
        <v>780</v>
      </c>
      <c r="O34" s="386" t="s">
        <v>1421</v>
      </c>
      <c r="P34" s="388">
        <v>42907</v>
      </c>
      <c r="Q34" s="388">
        <f>_xlfn.IFNA(VLOOKUP(B34,'Q4 2018 Initial PTP'!$B$2:$Q$61,16,0),"Not Found")</f>
        <v>42907</v>
      </c>
      <c r="R34" s="388">
        <v>43617</v>
      </c>
      <c r="S34" s="388">
        <v>41689</v>
      </c>
      <c r="T34" s="389">
        <v>6695986</v>
      </c>
      <c r="U34" s="390">
        <v>2014</v>
      </c>
      <c r="V34" s="391">
        <v>7575893</v>
      </c>
      <c r="W34" s="392">
        <v>6695986</v>
      </c>
      <c r="X34" s="391"/>
      <c r="Y34" s="391"/>
      <c r="Z34" s="386" t="s">
        <v>1392</v>
      </c>
      <c r="AA34" s="393" t="s">
        <v>1572</v>
      </c>
    </row>
    <row r="35" spans="1:27">
      <c r="A35" s="387">
        <f>VLOOKUP(B35,Data!E:E,1,0)</f>
        <v>50719</v>
      </c>
      <c r="B35" s="387">
        <v>50719</v>
      </c>
      <c r="C35" s="386" t="s">
        <v>1748</v>
      </c>
      <c r="D35" s="386" t="e">
        <f>VLOOKUP(I35,PSO!$A$3:$A$74,1,0)</f>
        <v>#N/A</v>
      </c>
      <c r="E35" s="386" t="str">
        <f>VLOOKUP(I35,SWEPCO!$A$3:$A$210,1,0)</f>
        <v>TP2013166</v>
      </c>
      <c r="F35" s="386" t="e">
        <f>VLOOKUP(I35,#REF!,1,0)</f>
        <v>#REF!</v>
      </c>
      <c r="G35" s="387" t="s">
        <v>1720</v>
      </c>
      <c r="H35" s="386"/>
      <c r="I35" s="387" t="s">
        <v>1573</v>
      </c>
      <c r="J35" s="387">
        <v>200246</v>
      </c>
      <c r="K35" s="387">
        <v>30574</v>
      </c>
      <c r="L35" s="387" t="s">
        <v>1425</v>
      </c>
      <c r="M35" s="386" t="s">
        <v>1574</v>
      </c>
      <c r="N35" s="386" t="s">
        <v>783</v>
      </c>
      <c r="O35" s="386" t="s">
        <v>1421</v>
      </c>
      <c r="P35" s="388">
        <v>43048</v>
      </c>
      <c r="Q35" s="388">
        <f>_xlfn.IFNA(VLOOKUP(B35,'Q4 2018 Initial PTP'!$B$2:$Q$61,16,0),"Not Found")</f>
        <v>43048</v>
      </c>
      <c r="R35" s="388">
        <v>43617</v>
      </c>
      <c r="S35" s="388">
        <v>41689</v>
      </c>
      <c r="T35" s="389">
        <v>2819806</v>
      </c>
      <c r="U35" s="390">
        <v>2014</v>
      </c>
      <c r="V35" s="391">
        <v>3190352</v>
      </c>
      <c r="W35" s="392">
        <v>2819806</v>
      </c>
      <c r="X35" s="391"/>
      <c r="Y35" s="391"/>
      <c r="Z35" s="386" t="s">
        <v>1392</v>
      </c>
      <c r="AA35" s="393" t="s">
        <v>1577</v>
      </c>
    </row>
    <row r="36" spans="1:27" ht="28.5">
      <c r="A36" s="387">
        <f>VLOOKUP(B36,Data!E:E,1,0)</f>
        <v>50720</v>
      </c>
      <c r="B36" s="387">
        <v>50720</v>
      </c>
      <c r="C36" s="386" t="s">
        <v>1748</v>
      </c>
      <c r="D36" s="386" t="e">
        <f>VLOOKUP(I36,PSO!$A$3:$A$74,1,0)</f>
        <v>#N/A</v>
      </c>
      <c r="E36" s="386" t="str">
        <f>VLOOKUP(I36,SWEPCO!$A$3:$A$210,1,0)</f>
        <v>TP2013167</v>
      </c>
      <c r="F36" s="386" t="e">
        <f>VLOOKUP(I36,#REF!,1,0)</f>
        <v>#REF!</v>
      </c>
      <c r="G36" s="387" t="s">
        <v>1720</v>
      </c>
      <c r="H36" s="386"/>
      <c r="I36" s="387" t="s">
        <v>822</v>
      </c>
      <c r="J36" s="387">
        <v>200246</v>
      </c>
      <c r="K36" s="387">
        <v>30575</v>
      </c>
      <c r="L36" s="387" t="s">
        <v>1425</v>
      </c>
      <c r="M36" s="386" t="s">
        <v>1578</v>
      </c>
      <c r="N36" s="386" t="s">
        <v>785</v>
      </c>
      <c r="O36" s="386" t="s">
        <v>1421</v>
      </c>
      <c r="P36" s="388">
        <v>43161</v>
      </c>
      <c r="Q36" s="388">
        <f>_xlfn.IFNA(VLOOKUP(B36,'Q4 2018 Initial PTP'!$B$2:$Q$61,16,0),"Not Found")</f>
        <v>43161</v>
      </c>
      <c r="R36" s="388">
        <v>41791</v>
      </c>
      <c r="S36" s="388">
        <v>41689</v>
      </c>
      <c r="T36" s="389">
        <v>8851677</v>
      </c>
      <c r="U36" s="390">
        <v>2014</v>
      </c>
      <c r="V36" s="391">
        <v>10014860</v>
      </c>
      <c r="W36" s="392">
        <v>11571330</v>
      </c>
      <c r="X36" s="391"/>
      <c r="Y36" s="391"/>
      <c r="Z36" s="386" t="s">
        <v>1392</v>
      </c>
      <c r="AA36" s="393" t="s">
        <v>1581</v>
      </c>
    </row>
    <row r="37" spans="1:27" ht="28.5">
      <c r="A37" s="387">
        <f>VLOOKUP(B37,Data!E:E,1,0)</f>
        <v>50721</v>
      </c>
      <c r="B37" s="387">
        <v>50721</v>
      </c>
      <c r="C37" s="386" t="s">
        <v>1748</v>
      </c>
      <c r="D37" s="386" t="e">
        <f>VLOOKUP(I37,PSO!$A$3:$A$74,1,0)</f>
        <v>#N/A</v>
      </c>
      <c r="E37" s="386" t="str">
        <f>VLOOKUP(I37,SWEPCO!$A$3:$A$210,1,0)</f>
        <v>TP2013167</v>
      </c>
      <c r="F37" s="386" t="e">
        <f>VLOOKUP(I37,#REF!,1,0)</f>
        <v>#REF!</v>
      </c>
      <c r="G37" s="387" t="s">
        <v>1720</v>
      </c>
      <c r="H37" s="386"/>
      <c r="I37" s="387" t="s">
        <v>822</v>
      </c>
      <c r="J37" s="387">
        <v>200246</v>
      </c>
      <c r="K37" s="387">
        <v>30576</v>
      </c>
      <c r="L37" s="387" t="s">
        <v>1425</v>
      </c>
      <c r="M37" s="386" t="s">
        <v>1582</v>
      </c>
      <c r="N37" s="386" t="s">
        <v>787</v>
      </c>
      <c r="O37" s="386" t="s">
        <v>1421</v>
      </c>
      <c r="P37" s="388">
        <v>42888</v>
      </c>
      <c r="Q37" s="388">
        <f>_xlfn.IFNA(VLOOKUP(B37,'Q4 2018 Initial PTP'!$B$2:$Q$61,16,0),"Not Found")</f>
        <v>42888</v>
      </c>
      <c r="R37" s="388">
        <v>41791</v>
      </c>
      <c r="S37" s="388">
        <v>41689</v>
      </c>
      <c r="T37" s="389">
        <v>15248925</v>
      </c>
      <c r="U37" s="390">
        <v>2014</v>
      </c>
      <c r="V37" s="391">
        <v>17252760</v>
      </c>
      <c r="W37" s="392">
        <v>19751448</v>
      </c>
      <c r="X37" s="391"/>
      <c r="Y37" s="391"/>
      <c r="Z37" s="386" t="s">
        <v>1392</v>
      </c>
      <c r="AA37" s="393" t="s">
        <v>1584</v>
      </c>
    </row>
    <row r="38" spans="1:27">
      <c r="A38" s="387" t="e">
        <f>VLOOKUP(B38,Data!E:E,1,0)</f>
        <v>#N/A</v>
      </c>
      <c r="B38" s="387">
        <v>51215</v>
      </c>
      <c r="C38" s="386" t="s">
        <v>1748</v>
      </c>
      <c r="D38" s="386" t="e">
        <f>VLOOKUP(I38,PSO!$A$3:$A$74,1,0)</f>
        <v>#N/A</v>
      </c>
      <c r="E38" s="386" t="str">
        <f>VLOOKUP(I38,SWEPCO!$A$3:$A$210,1,0)</f>
        <v>TP2014138</v>
      </c>
      <c r="F38" s="386" t="e">
        <f>VLOOKUP(I38,#REF!,1,0)</f>
        <v>#REF!</v>
      </c>
      <c r="G38" s="387" t="s">
        <v>1720</v>
      </c>
      <c r="H38" s="386"/>
      <c r="I38" s="387" t="s">
        <v>1593</v>
      </c>
      <c r="J38" s="387">
        <v>200314</v>
      </c>
      <c r="K38" s="387">
        <v>30895</v>
      </c>
      <c r="L38" s="387" t="s">
        <v>1425</v>
      </c>
      <c r="M38" s="386" t="s">
        <v>1594</v>
      </c>
      <c r="N38" s="386" t="s">
        <v>1595</v>
      </c>
      <c r="O38" s="386" t="s">
        <v>1421</v>
      </c>
      <c r="P38" s="388">
        <v>43089</v>
      </c>
      <c r="Q38" s="388">
        <f>_xlfn.IFNA(VLOOKUP(B38,'Q4 2018 Initial PTP'!$B$2:$Q$61,16,0),"Not Found")</f>
        <v>43089</v>
      </c>
      <c r="R38" s="388">
        <v>42522</v>
      </c>
      <c r="S38" s="388">
        <v>42053</v>
      </c>
      <c r="T38" s="389">
        <v>4294228</v>
      </c>
      <c r="U38" s="390">
        <v>2015</v>
      </c>
      <c r="V38" s="391">
        <v>4740025</v>
      </c>
      <c r="W38" s="392">
        <v>4294228</v>
      </c>
      <c r="X38" s="391"/>
      <c r="Y38" s="391"/>
      <c r="Z38" s="386" t="s">
        <v>1392</v>
      </c>
      <c r="AA38" s="393" t="s">
        <v>1598</v>
      </c>
    </row>
    <row r="39" spans="1:27" ht="28.5">
      <c r="A39" s="387">
        <f>VLOOKUP(B39,Data!E:E,1,0)</f>
        <v>51033</v>
      </c>
      <c r="B39" s="387">
        <v>51033</v>
      </c>
      <c r="C39" s="386" t="s">
        <v>1748</v>
      </c>
      <c r="D39" s="386" t="e">
        <f>VLOOKUP(I39,PSO!$A$3:$A$74,1,0)</f>
        <v>#N/A</v>
      </c>
      <c r="E39" s="386" t="str">
        <f>VLOOKUP(I39,SWEPCO!$A$3:$A$210,1,0)</f>
        <v>TP2014139</v>
      </c>
      <c r="F39" s="386" t="e">
        <f>VLOOKUP(I39,#REF!,1,0)</f>
        <v>#REF!</v>
      </c>
      <c r="G39" s="387" t="s">
        <v>1720</v>
      </c>
      <c r="H39" s="386"/>
      <c r="I39" s="387" t="s">
        <v>823</v>
      </c>
      <c r="J39" s="387">
        <v>200298</v>
      </c>
      <c r="K39" s="387">
        <v>30761</v>
      </c>
      <c r="L39" s="387" t="s">
        <v>1425</v>
      </c>
      <c r="M39" s="386" t="s">
        <v>1600</v>
      </c>
      <c r="N39" s="386" t="s">
        <v>807</v>
      </c>
      <c r="O39" s="386" t="s">
        <v>1433</v>
      </c>
      <c r="P39" s="388">
        <v>43983</v>
      </c>
      <c r="Q39" s="388">
        <f>_xlfn.IFNA(VLOOKUP(B39,'Q4 2018 Initial PTP'!$B$2:$Q$61,16,0),"Not Found")</f>
        <v>43983</v>
      </c>
      <c r="R39" s="388">
        <v>43983</v>
      </c>
      <c r="S39" s="388">
        <v>41912</v>
      </c>
      <c r="T39" s="389">
        <v>6566218</v>
      </c>
      <c r="U39" s="390">
        <v>2014</v>
      </c>
      <c r="V39" s="391">
        <v>7429073</v>
      </c>
      <c r="W39" s="392">
        <v>6566218</v>
      </c>
      <c r="X39" s="391"/>
      <c r="Y39" s="391"/>
      <c r="Z39" s="386" t="s">
        <v>1393</v>
      </c>
      <c r="AA39" s="393" t="s">
        <v>1603</v>
      </c>
    </row>
    <row r="40" spans="1:27">
      <c r="A40" s="387" t="e">
        <f>VLOOKUP(B40,Data!E:E,1,0)</f>
        <v>#N/A</v>
      </c>
      <c r="B40" s="387">
        <v>51207</v>
      </c>
      <c r="C40" s="386" t="s">
        <v>1748</v>
      </c>
      <c r="D40" s="386" t="e">
        <f>VLOOKUP(I40,PSO!$A$3:$A$74,1,0)</f>
        <v>#N/A</v>
      </c>
      <c r="E40" s="386" t="str">
        <f>VLOOKUP(I40,SWEPCO!$A$3:$A$210,1,0)</f>
        <v>TP2014139</v>
      </c>
      <c r="F40" s="386" t="e">
        <f>VLOOKUP(I40,#REF!,1,0)</f>
        <v>#REF!</v>
      </c>
      <c r="G40" s="387" t="s">
        <v>1720</v>
      </c>
      <c r="H40" s="386"/>
      <c r="I40" s="387" t="s">
        <v>823</v>
      </c>
      <c r="J40" s="387">
        <v>200406</v>
      </c>
      <c r="K40" s="387">
        <v>30889</v>
      </c>
      <c r="L40" s="387" t="s">
        <v>1425</v>
      </c>
      <c r="M40" s="386" t="s">
        <v>1604</v>
      </c>
      <c r="N40" s="386" t="s">
        <v>1605</v>
      </c>
      <c r="O40" s="386" t="s">
        <v>1421</v>
      </c>
      <c r="P40" s="388">
        <v>43230</v>
      </c>
      <c r="Q40" s="388">
        <f>_xlfn.IFNA(VLOOKUP(B40,'Q4 2018 Initial PTP'!$B$2:$Q$61,16,0),"Not Found")</f>
        <v>43230</v>
      </c>
      <c r="R40" s="388">
        <v>42887</v>
      </c>
      <c r="S40" s="388">
        <v>42599</v>
      </c>
      <c r="T40" s="389">
        <v>5285437</v>
      </c>
      <c r="U40" s="390">
        <v>2016</v>
      </c>
      <c r="V40" s="391">
        <v>5691838</v>
      </c>
      <c r="W40" s="392">
        <v>5919107</v>
      </c>
      <c r="X40" s="391"/>
      <c r="Y40" s="391"/>
      <c r="Z40" s="386" t="s">
        <v>1392</v>
      </c>
      <c r="AA40" s="393" t="s">
        <v>1607</v>
      </c>
    </row>
    <row r="41" spans="1:27">
      <c r="A41" s="387">
        <f>VLOOKUP(B41,Data!E:E,1,0)</f>
        <v>51034</v>
      </c>
      <c r="B41" s="387">
        <v>51034</v>
      </c>
      <c r="C41" s="386" t="s">
        <v>1748</v>
      </c>
      <c r="D41" s="386" t="e">
        <f>VLOOKUP(I41,PSO!$A$3:$A$74,1,0)</f>
        <v>#N/A</v>
      </c>
      <c r="E41" s="386" t="str">
        <f>VLOOKUP(I41,SWEPCO!$A$3:$A$210,1,0)</f>
        <v>TP2014154</v>
      </c>
      <c r="F41" s="386" t="e">
        <f>VLOOKUP(I41,#REF!,1,0)</f>
        <v>#REF!</v>
      </c>
      <c r="G41" s="387" t="s">
        <v>1720</v>
      </c>
      <c r="H41" s="386"/>
      <c r="I41" s="387" t="s">
        <v>813</v>
      </c>
      <c r="J41" s="387">
        <v>200339</v>
      </c>
      <c r="K41" s="387">
        <v>30762</v>
      </c>
      <c r="L41" s="387" t="s">
        <v>1425</v>
      </c>
      <c r="M41" s="386" t="s">
        <v>1608</v>
      </c>
      <c r="N41" s="386" t="s">
        <v>1609</v>
      </c>
      <c r="O41" s="386" t="s">
        <v>1421</v>
      </c>
      <c r="P41" s="388">
        <v>43525</v>
      </c>
      <c r="Q41" s="388">
        <f>_xlfn.IFNA(VLOOKUP(B41,'Q4 2018 Initial PTP'!$B$2:$Q$61,16,0),"Not Found")</f>
        <v>43525</v>
      </c>
      <c r="R41" s="388">
        <v>43525</v>
      </c>
      <c r="S41" s="388">
        <v>42080</v>
      </c>
      <c r="T41" s="389">
        <v>6629465</v>
      </c>
      <c r="U41" s="390">
        <v>2015</v>
      </c>
      <c r="V41" s="391">
        <v>7317689</v>
      </c>
      <c r="W41" s="392">
        <v>9905114</v>
      </c>
      <c r="X41" s="391"/>
      <c r="Y41" s="391"/>
      <c r="Z41" s="386" t="s">
        <v>1392</v>
      </c>
      <c r="AA41" s="393" t="s">
        <v>1612</v>
      </c>
    </row>
    <row r="42" spans="1:27" ht="28.5">
      <c r="A42" s="387">
        <f>VLOOKUP(B42,Data!E:E,1,0)</f>
        <v>51035</v>
      </c>
      <c r="B42" s="387">
        <v>51035</v>
      </c>
      <c r="C42" s="386" t="s">
        <v>1748</v>
      </c>
      <c r="D42" s="386" t="e">
        <f>VLOOKUP(I42,PSO!$A$3:$A$74,1,0)</f>
        <v>#N/A</v>
      </c>
      <c r="E42" s="386" t="str">
        <f>VLOOKUP(I42,SWEPCO!$A$3:$A$210,1,0)</f>
        <v>TP2014154</v>
      </c>
      <c r="F42" s="386" t="e">
        <f>VLOOKUP(I42,#REF!,1,0)</f>
        <v>#REF!</v>
      </c>
      <c r="G42" s="387" t="s">
        <v>1720</v>
      </c>
      <c r="H42" s="386"/>
      <c r="I42" s="387" t="s">
        <v>813</v>
      </c>
      <c r="J42" s="387">
        <v>200339</v>
      </c>
      <c r="K42" s="387">
        <v>30762</v>
      </c>
      <c r="L42" s="387" t="s">
        <v>1425</v>
      </c>
      <c r="M42" s="386" t="s">
        <v>1608</v>
      </c>
      <c r="N42" s="386" t="s">
        <v>1613</v>
      </c>
      <c r="O42" s="386" t="s">
        <v>1421</v>
      </c>
      <c r="P42" s="388">
        <v>43523</v>
      </c>
      <c r="Q42" s="388">
        <f>_xlfn.IFNA(VLOOKUP(B42,'Q4 2018 Initial PTP'!$B$2:$Q$61,16,0),"Not Found")</f>
        <v>43525</v>
      </c>
      <c r="R42" s="388">
        <v>43525</v>
      </c>
      <c r="S42" s="388">
        <v>42080</v>
      </c>
      <c r="T42" s="389">
        <v>652658</v>
      </c>
      <c r="U42" s="390">
        <v>2015</v>
      </c>
      <c r="V42" s="391">
        <v>720412</v>
      </c>
      <c r="W42" s="392">
        <v>1144751</v>
      </c>
      <c r="X42" s="391"/>
      <c r="Y42" s="391"/>
      <c r="Z42" s="386" t="s">
        <v>1392</v>
      </c>
      <c r="AA42" s="393" t="s">
        <v>1614</v>
      </c>
    </row>
    <row r="43" spans="1:27">
      <c r="A43" s="387" t="e">
        <f>VLOOKUP(B43,Data!E:E,1,0)</f>
        <v>#N/A</v>
      </c>
      <c r="B43" s="387">
        <v>51187</v>
      </c>
      <c r="C43" s="386" t="s">
        <v>1748</v>
      </c>
      <c r="D43" s="386" t="e">
        <f>VLOOKUP(I43,PSO!$A$3:$A$74,1,0)</f>
        <v>#N/A</v>
      </c>
      <c r="E43" s="386" t="e">
        <f>VLOOKUP(I43,SWEPCO!$A$3:$A$210,1,0)</f>
        <v>#N/A</v>
      </c>
      <c r="F43" s="386" t="e">
        <f>VLOOKUP(I43,#REF!,1,0)</f>
        <v>#REF!</v>
      </c>
      <c r="G43" s="387" t="s">
        <v>1720</v>
      </c>
      <c r="H43" s="386"/>
      <c r="I43" s="387" t="s">
        <v>1615</v>
      </c>
      <c r="J43" s="387">
        <v>200314</v>
      </c>
      <c r="K43" s="387">
        <v>30873</v>
      </c>
      <c r="L43" s="387" t="s">
        <v>1425</v>
      </c>
      <c r="M43" s="386" t="s">
        <v>1616</v>
      </c>
      <c r="N43" s="386" t="s">
        <v>1617</v>
      </c>
      <c r="O43" s="386" t="s">
        <v>1421</v>
      </c>
      <c r="P43" s="388">
        <v>42922</v>
      </c>
      <c r="Q43" s="388">
        <f>_xlfn.IFNA(VLOOKUP(B43,'Q4 2018 Initial PTP'!$B$2:$Q$61,16,0),"Not Found")</f>
        <v>42922</v>
      </c>
      <c r="R43" s="388">
        <v>42522</v>
      </c>
      <c r="S43" s="388">
        <v>42053</v>
      </c>
      <c r="T43" s="389">
        <v>15821763</v>
      </c>
      <c r="U43" s="390">
        <v>2015</v>
      </c>
      <c r="V43" s="391">
        <v>17464266</v>
      </c>
      <c r="W43" s="392">
        <v>9397311</v>
      </c>
      <c r="X43" s="391"/>
      <c r="Y43" s="391"/>
      <c r="Z43" s="386" t="s">
        <v>1392</v>
      </c>
      <c r="AA43" s="393" t="s">
        <v>1620</v>
      </c>
    </row>
    <row r="44" spans="1:27">
      <c r="A44" s="387">
        <f>VLOOKUP(B44,Data!E:E,1,0)</f>
        <v>50802</v>
      </c>
      <c r="B44" s="387">
        <v>50802</v>
      </c>
      <c r="C44" s="386" t="s">
        <v>1748</v>
      </c>
      <c r="D44" s="386" t="str">
        <f>VLOOKUP(I44,PSO!$A$3:$A$74,1,0)</f>
        <v>TP2015027</v>
      </c>
      <c r="E44" s="386" t="e">
        <f>VLOOKUP(I44,SWEPCO!$A$3:$A$210,1,0)</f>
        <v>#N/A</v>
      </c>
      <c r="F44" s="386" t="e">
        <f>VLOOKUP(I44,#REF!,1,0)</f>
        <v>#REF!</v>
      </c>
      <c r="G44" s="387" t="s">
        <v>1720</v>
      </c>
      <c r="H44" s="386"/>
      <c r="I44" s="387" t="s">
        <v>792</v>
      </c>
      <c r="J44" s="387">
        <v>200310</v>
      </c>
      <c r="K44" s="387">
        <v>30619</v>
      </c>
      <c r="L44" s="387" t="s">
        <v>1425</v>
      </c>
      <c r="M44" s="386" t="s">
        <v>1599</v>
      </c>
      <c r="N44" s="386" t="s">
        <v>791</v>
      </c>
      <c r="O44" s="386" t="s">
        <v>1448</v>
      </c>
      <c r="P44" s="388">
        <v>42915</v>
      </c>
      <c r="Q44" s="388">
        <f>_xlfn.IFNA(VLOOKUP(B44,'Q4 2018 Initial PTP'!$B$2:$Q$61,16,0),"Not Found")</f>
        <v>42915</v>
      </c>
      <c r="R44" s="388">
        <v>42156</v>
      </c>
      <c r="S44" s="388">
        <v>41975</v>
      </c>
      <c r="T44" s="389">
        <v>11652107</v>
      </c>
      <c r="U44" s="390">
        <v>2014</v>
      </c>
      <c r="V44" s="391">
        <v>13183289</v>
      </c>
      <c r="W44" s="392">
        <v>11652107</v>
      </c>
      <c r="X44" s="391"/>
      <c r="Y44" s="391"/>
      <c r="Z44" s="386" t="s">
        <v>1392</v>
      </c>
      <c r="AA44" s="393" t="s">
        <v>1622</v>
      </c>
    </row>
    <row r="45" spans="1:27">
      <c r="A45" s="387">
        <f>VLOOKUP(B45,Data!E:E,1,0)</f>
        <v>50759</v>
      </c>
      <c r="B45" s="387">
        <v>50759</v>
      </c>
      <c r="C45" s="386" t="s">
        <v>1748</v>
      </c>
      <c r="D45" s="386" t="e">
        <f>VLOOKUP(I45,PSO!$A$3:$A$74,1,0)</f>
        <v>#N/A</v>
      </c>
      <c r="E45" s="386" t="str">
        <f>VLOOKUP(I45,SWEPCO!$A$3:$A$210,1,0)</f>
        <v>TP2015106</v>
      </c>
      <c r="F45" s="386" t="e">
        <f>VLOOKUP(I45,#REF!,1,0)</f>
        <v>#REF!</v>
      </c>
      <c r="G45" s="387" t="s">
        <v>1720</v>
      </c>
      <c r="H45" s="386"/>
      <c r="I45" s="387" t="s">
        <v>1623</v>
      </c>
      <c r="J45" s="387">
        <v>200361</v>
      </c>
      <c r="K45" s="387">
        <v>30598</v>
      </c>
      <c r="L45" s="387" t="s">
        <v>1425</v>
      </c>
      <c r="M45" s="386" t="s">
        <v>1624</v>
      </c>
      <c r="N45" s="386" t="s">
        <v>1625</v>
      </c>
      <c r="O45" s="386" t="s">
        <v>1421</v>
      </c>
      <c r="P45" s="388">
        <v>42912</v>
      </c>
      <c r="Q45" s="388">
        <f>_xlfn.IFNA(VLOOKUP(B45,'Q4 2018 Initial PTP'!$B$2:$Q$61,16,0),"Not Found")</f>
        <v>42912</v>
      </c>
      <c r="R45" s="388">
        <v>42887</v>
      </c>
      <c r="S45" s="388">
        <v>42349</v>
      </c>
      <c r="T45" s="389">
        <v>1409347</v>
      </c>
      <c r="U45" s="390">
        <v>2016</v>
      </c>
      <c r="V45" s="391">
        <v>1517713</v>
      </c>
      <c r="W45" s="392">
        <v>1409347</v>
      </c>
      <c r="X45" s="391"/>
      <c r="Y45" s="391"/>
      <c r="Z45" s="386" t="s">
        <v>1392</v>
      </c>
      <c r="AA45" s="393" t="s">
        <v>1628</v>
      </c>
    </row>
    <row r="46" spans="1:27">
      <c r="A46" s="387" t="e">
        <f>VLOOKUP(B46,Data!E:E,1,0)</f>
        <v>#N/A</v>
      </c>
      <c r="B46" s="387">
        <v>51096</v>
      </c>
      <c r="C46" s="386"/>
      <c r="D46" s="386" t="e">
        <f>VLOOKUP(I46,PSO!$A$3:$A$74,1,0)</f>
        <v>#N/A</v>
      </c>
      <c r="E46" s="386" t="e">
        <f>VLOOKUP(I46,SWEPCO!$A$3:$A$210,1,0)</f>
        <v>#N/A</v>
      </c>
      <c r="F46" s="386" t="e">
        <f>VLOOKUP(I46,#REF!,1,0)</f>
        <v>#REF!</v>
      </c>
      <c r="G46" s="400" t="s">
        <v>1719</v>
      </c>
      <c r="H46" s="401" t="s">
        <v>1726</v>
      </c>
      <c r="I46" s="387" t="s">
        <v>1629</v>
      </c>
      <c r="J46" s="387">
        <v>200382</v>
      </c>
      <c r="K46" s="387">
        <v>30809</v>
      </c>
      <c r="L46" s="387" t="s">
        <v>1425</v>
      </c>
      <c r="M46" s="386" t="s">
        <v>1630</v>
      </c>
      <c r="N46" s="386" t="s">
        <v>1631</v>
      </c>
      <c r="O46" s="386" t="s">
        <v>1421</v>
      </c>
      <c r="P46" s="388">
        <v>44348</v>
      </c>
      <c r="Q46" s="388">
        <f>_xlfn.IFNA(VLOOKUP(B46,'Q4 2018 Initial PTP'!$B$2:$Q$61,16,0),"Not Found")</f>
        <v>44348</v>
      </c>
      <c r="R46" s="388">
        <v>44348</v>
      </c>
      <c r="S46" s="388">
        <v>42472</v>
      </c>
      <c r="T46" s="389">
        <v>4319501</v>
      </c>
      <c r="U46" s="390">
        <v>2016</v>
      </c>
      <c r="V46" s="391">
        <v>4651630</v>
      </c>
      <c r="W46" s="392">
        <v>6445009</v>
      </c>
      <c r="X46" s="391"/>
      <c r="Y46" s="391"/>
      <c r="Z46" s="386" t="s">
        <v>1393</v>
      </c>
      <c r="AA46" s="393" t="s">
        <v>1634</v>
      </c>
    </row>
    <row r="47" spans="1:27">
      <c r="A47" s="387" t="e">
        <f>VLOOKUP(B47,Data!E:E,1,0)</f>
        <v>#N/A</v>
      </c>
      <c r="B47" s="387">
        <v>51454</v>
      </c>
      <c r="C47" s="386"/>
      <c r="D47" s="386" t="str">
        <f>VLOOKUP(I47,PSO!$A$3:$A$74,1,0)</f>
        <v>TP2015191</v>
      </c>
      <c r="E47" s="386" t="e">
        <f>VLOOKUP(I47,SWEPCO!$A$3:$A$210,1,0)</f>
        <v>#N/A</v>
      </c>
      <c r="F47" s="386" t="e">
        <f>VLOOKUP(I47,#REF!,1,0)</f>
        <v>#REF!</v>
      </c>
      <c r="G47" s="387" t="s">
        <v>1720</v>
      </c>
      <c r="H47" s="386"/>
      <c r="I47" s="387" t="s">
        <v>821</v>
      </c>
      <c r="J47" s="387">
        <v>200406</v>
      </c>
      <c r="K47" s="387">
        <v>31009</v>
      </c>
      <c r="L47" s="387" t="s">
        <v>1425</v>
      </c>
      <c r="M47" s="386" t="s">
        <v>1769</v>
      </c>
      <c r="N47" s="386" t="s">
        <v>1635</v>
      </c>
      <c r="O47" s="386" t="s">
        <v>1421</v>
      </c>
      <c r="P47" s="388">
        <v>43224</v>
      </c>
      <c r="Q47" s="388">
        <f>_xlfn.IFNA(VLOOKUP(B47,'Q4 2018 Initial PTP'!$B$2:$Q$61,16,0),"Not Found")</f>
        <v>43224</v>
      </c>
      <c r="R47" s="388">
        <v>43252</v>
      </c>
      <c r="S47" s="388">
        <v>42599</v>
      </c>
      <c r="T47" s="389">
        <v>5974766</v>
      </c>
      <c r="U47" s="390">
        <v>2016</v>
      </c>
      <c r="V47" s="391">
        <v>6434170</v>
      </c>
      <c r="W47" s="392">
        <v>5974766</v>
      </c>
      <c r="X47" s="391"/>
      <c r="Y47" s="391"/>
      <c r="Z47" s="386" t="s">
        <v>1392</v>
      </c>
      <c r="AA47" s="393" t="s">
        <v>1638</v>
      </c>
    </row>
    <row r="48" spans="1:27">
      <c r="A48" s="387" t="e">
        <f>VLOOKUP(B48,Data!E:E,1,0)</f>
        <v>#N/A</v>
      </c>
      <c r="B48" s="387">
        <v>51524</v>
      </c>
      <c r="C48" s="386"/>
      <c r="D48" s="386" t="str">
        <f>VLOOKUP(I48,PSO!$A$3:$A$74,1,0)</f>
        <v>TP2015191</v>
      </c>
      <c r="E48" s="386" t="e">
        <f>VLOOKUP(I48,SWEPCO!$A$3:$A$210,1,0)</f>
        <v>#N/A</v>
      </c>
      <c r="F48" s="386" t="e">
        <f>VLOOKUP(I48,#REF!,1,0)</f>
        <v>#REF!</v>
      </c>
      <c r="G48" s="387" t="s">
        <v>1720</v>
      </c>
      <c r="H48" s="386"/>
      <c r="I48" s="387" t="s">
        <v>821</v>
      </c>
      <c r="J48" s="387">
        <v>200406</v>
      </c>
      <c r="K48" s="387">
        <v>31039</v>
      </c>
      <c r="L48" s="387" t="s">
        <v>1425</v>
      </c>
      <c r="M48" s="386" t="s">
        <v>1770</v>
      </c>
      <c r="N48" s="386" t="s">
        <v>1639</v>
      </c>
      <c r="O48" s="386" t="s">
        <v>1421</v>
      </c>
      <c r="P48" s="388">
        <v>42723</v>
      </c>
      <c r="Q48" s="388">
        <f>_xlfn.IFNA(VLOOKUP(B48,'Q4 2018 Initial PTP'!$B$2:$Q$61,16,0),"Not Found")</f>
        <v>42723</v>
      </c>
      <c r="R48" s="388">
        <v>43983</v>
      </c>
      <c r="S48" s="388">
        <v>42599</v>
      </c>
      <c r="T48" s="389">
        <v>4365864</v>
      </c>
      <c r="U48" s="390">
        <v>2016</v>
      </c>
      <c r="V48" s="391">
        <v>4701558</v>
      </c>
      <c r="W48" s="392">
        <v>4365864</v>
      </c>
      <c r="X48" s="391"/>
      <c r="Y48" s="391"/>
      <c r="Z48" s="386" t="s">
        <v>1392</v>
      </c>
      <c r="AA48" s="393" t="s">
        <v>1641</v>
      </c>
    </row>
    <row r="49" spans="1:27">
      <c r="A49" s="387" t="e">
        <f>VLOOKUP(B49,Data!E:E,1,0)</f>
        <v>#N/A</v>
      </c>
      <c r="B49" s="387">
        <v>51433</v>
      </c>
      <c r="C49" s="386" t="s">
        <v>1748</v>
      </c>
      <c r="D49" s="386" t="str">
        <f>VLOOKUP(I49,PSO!$A$3:$A$74,1,0)</f>
        <v>TP2015202</v>
      </c>
      <c r="E49" s="386" t="e">
        <f>VLOOKUP(I49,SWEPCO!$A$3:$A$210,1,0)</f>
        <v>#N/A</v>
      </c>
      <c r="F49" s="386" t="e">
        <f>VLOOKUP(I49,#REF!,1,0)</f>
        <v>#REF!</v>
      </c>
      <c r="G49" s="387" t="s">
        <v>1720</v>
      </c>
      <c r="H49" s="386"/>
      <c r="I49" s="387" t="s">
        <v>1642</v>
      </c>
      <c r="J49" s="387">
        <v>200386</v>
      </c>
      <c r="K49" s="387">
        <v>30997</v>
      </c>
      <c r="L49" s="387" t="s">
        <v>1425</v>
      </c>
      <c r="M49" s="386" t="s">
        <v>1643</v>
      </c>
      <c r="N49" s="386" t="s">
        <v>1644</v>
      </c>
      <c r="O49" s="386" t="s">
        <v>1421</v>
      </c>
      <c r="P49" s="388">
        <v>43453</v>
      </c>
      <c r="Q49" s="388">
        <f>_xlfn.IFNA(VLOOKUP(B49,'Q4 2018 Initial PTP'!$B$2:$Q$61,16,0),"Not Found")</f>
        <v>43465</v>
      </c>
      <c r="R49" s="388">
        <v>42887</v>
      </c>
      <c r="S49" s="388">
        <v>42507</v>
      </c>
      <c r="T49" s="389">
        <v>758441</v>
      </c>
      <c r="U49" s="390">
        <v>2016</v>
      </c>
      <c r="V49" s="391">
        <v>816758</v>
      </c>
      <c r="W49" s="392">
        <v>1997360</v>
      </c>
      <c r="X49" s="391"/>
      <c r="Y49" s="391"/>
      <c r="Z49" s="386" t="s">
        <v>1392</v>
      </c>
      <c r="AA49" s="393" t="s">
        <v>1646</v>
      </c>
    </row>
    <row r="50" spans="1:27">
      <c r="A50" s="387" t="e">
        <f>VLOOKUP(B50,Data!E:E,1,0)</f>
        <v>#N/A</v>
      </c>
      <c r="B50" s="387">
        <v>51561</v>
      </c>
      <c r="C50" s="386" t="s">
        <v>1748</v>
      </c>
      <c r="D50" s="386" t="str">
        <f>VLOOKUP(I50,PSO!$A$3:$A$74,1,0)</f>
        <v>TP2015204</v>
      </c>
      <c r="E50" s="386" t="e">
        <f>VLOOKUP(I50,SWEPCO!$A$3:$A$210,1,0)</f>
        <v>#N/A</v>
      </c>
      <c r="F50" s="386" t="e">
        <f>VLOOKUP(I50,#REF!,1,0)</f>
        <v>#REF!</v>
      </c>
      <c r="G50" s="387" t="s">
        <v>1720</v>
      </c>
      <c r="H50" s="386"/>
      <c r="I50" s="387" t="s">
        <v>820</v>
      </c>
      <c r="J50" s="387">
        <v>200386</v>
      </c>
      <c r="K50" s="387">
        <v>31058</v>
      </c>
      <c r="L50" s="387" t="s">
        <v>1425</v>
      </c>
      <c r="M50" s="386" t="s">
        <v>1647</v>
      </c>
      <c r="N50" s="386" t="s">
        <v>1648</v>
      </c>
      <c r="O50" s="386" t="s">
        <v>1421</v>
      </c>
      <c r="P50" s="398">
        <v>43455</v>
      </c>
      <c r="Q50" s="388">
        <f>_xlfn.IFNA(VLOOKUP(B50,'Q4 2018 Initial PTP'!$B$2:$Q$61,16,0),"Not Found")</f>
        <v>43617</v>
      </c>
      <c r="R50" s="388">
        <v>43252</v>
      </c>
      <c r="S50" s="388">
        <v>42507</v>
      </c>
      <c r="T50" s="389">
        <v>11778983</v>
      </c>
      <c r="U50" s="390">
        <v>2016</v>
      </c>
      <c r="V50" s="391">
        <v>12684677</v>
      </c>
      <c r="W50" s="392">
        <v>11778983</v>
      </c>
      <c r="X50" s="391"/>
      <c r="Y50" s="391"/>
      <c r="Z50" s="386" t="s">
        <v>1394</v>
      </c>
      <c r="AA50" s="393" t="s">
        <v>1651</v>
      </c>
    </row>
    <row r="51" spans="1:27">
      <c r="A51" s="387" t="e">
        <f>VLOOKUP(B51,Data!E:E,1,0)</f>
        <v>#N/A</v>
      </c>
      <c r="B51" s="387">
        <v>51562</v>
      </c>
      <c r="C51" s="386" t="s">
        <v>1748</v>
      </c>
      <c r="D51" s="386" t="str">
        <f>VLOOKUP(I51,PSO!$A$3:$A$74,1,0)</f>
        <v>TP2015204</v>
      </c>
      <c r="E51" s="386" t="e">
        <f>VLOOKUP(I51,SWEPCO!$A$3:$A$210,1,0)</f>
        <v>#N/A</v>
      </c>
      <c r="F51" s="386" t="e">
        <f>VLOOKUP(I51,#REF!,1,0)</f>
        <v>#REF!</v>
      </c>
      <c r="G51" s="387" t="s">
        <v>1720</v>
      </c>
      <c r="H51" s="386"/>
      <c r="I51" s="387" t="s">
        <v>820</v>
      </c>
      <c r="J51" s="387">
        <v>200386</v>
      </c>
      <c r="K51" s="387">
        <v>31058</v>
      </c>
      <c r="L51" s="387" t="s">
        <v>1425</v>
      </c>
      <c r="M51" s="386" t="s">
        <v>1647</v>
      </c>
      <c r="N51" s="386" t="s">
        <v>1652</v>
      </c>
      <c r="O51" s="386" t="s">
        <v>1421</v>
      </c>
      <c r="P51" s="398">
        <v>43455</v>
      </c>
      <c r="Q51" s="388">
        <f>_xlfn.IFNA(VLOOKUP(B51,'Q4 2018 Initial PTP'!$B$2:$Q$61,16,0),"Not Found")</f>
        <v>43617</v>
      </c>
      <c r="R51" s="388">
        <v>43252</v>
      </c>
      <c r="S51" s="388">
        <v>42507</v>
      </c>
      <c r="T51" s="389">
        <v>7699929</v>
      </c>
      <c r="U51" s="390">
        <v>2016</v>
      </c>
      <c r="V51" s="391">
        <v>8291982</v>
      </c>
      <c r="W51" s="392">
        <v>7699929</v>
      </c>
      <c r="X51" s="391"/>
      <c r="Y51" s="391"/>
      <c r="Z51" s="386" t="s">
        <v>1394</v>
      </c>
      <c r="AA51" s="393" t="s">
        <v>1654</v>
      </c>
    </row>
    <row r="52" spans="1:27" ht="28.5">
      <c r="A52" s="387" t="e">
        <f>VLOOKUP(B52,Data!E:E,1,0)</f>
        <v>#N/A</v>
      </c>
      <c r="B52" s="387">
        <v>51738</v>
      </c>
      <c r="C52" s="386" t="s">
        <v>1748</v>
      </c>
      <c r="D52" s="386" t="e">
        <f>VLOOKUP(I52,PSO!$A$3:$A$74,1,0)</f>
        <v>#N/A</v>
      </c>
      <c r="E52" s="386" t="str">
        <f>VLOOKUP(I52,SWEPCO!$A$3:$A$210,1,0)</f>
        <v>TP2017010</v>
      </c>
      <c r="F52" s="386" t="e">
        <f>VLOOKUP(I52,#REF!,1,0)</f>
        <v>#REF!</v>
      </c>
      <c r="G52" s="387" t="s">
        <v>1720</v>
      </c>
      <c r="H52" s="386"/>
      <c r="I52" s="387" t="s">
        <v>1656</v>
      </c>
      <c r="J52" s="387">
        <v>200431</v>
      </c>
      <c r="K52" s="387">
        <v>31131</v>
      </c>
      <c r="L52" s="387" t="s">
        <v>1425</v>
      </c>
      <c r="M52" s="386" t="s">
        <v>1657</v>
      </c>
      <c r="N52" s="386" t="s">
        <v>1658</v>
      </c>
      <c r="O52" s="386" t="s">
        <v>1560</v>
      </c>
      <c r="P52" s="398">
        <v>43616</v>
      </c>
      <c r="Q52" s="388">
        <f>_xlfn.IFNA(VLOOKUP(B52,'Q4 2018 Initial PTP'!$B$2:$Q$61,16,0),"Not Found")</f>
        <v>43831</v>
      </c>
      <c r="R52" s="388">
        <v>42736</v>
      </c>
      <c r="S52" s="388">
        <v>42787</v>
      </c>
      <c r="T52" s="389">
        <v>4780000</v>
      </c>
      <c r="U52" s="390">
        <v>2017</v>
      </c>
      <c r="V52" s="391">
        <v>5021988</v>
      </c>
      <c r="W52" s="392">
        <v>4780000</v>
      </c>
      <c r="X52" s="391"/>
      <c r="Y52" s="391"/>
      <c r="Z52" s="386" t="s">
        <v>1394</v>
      </c>
      <c r="AA52" s="393" t="s">
        <v>1661</v>
      </c>
    </row>
    <row r="53" spans="1:27">
      <c r="A53" s="387" t="e">
        <f>VLOOKUP(B53,Data!E:E,1,0)</f>
        <v>#N/A</v>
      </c>
      <c r="B53" s="387">
        <v>61858</v>
      </c>
      <c r="C53" s="386" t="s">
        <v>1748</v>
      </c>
      <c r="D53" s="386" t="str">
        <f>VLOOKUP(I53,PSO!$A$3:$A$74,1,0)</f>
        <v>TP2017011</v>
      </c>
      <c r="E53" s="386" t="e">
        <f>VLOOKUP(I53,SWEPCO!$A$3:$A$210,1,0)</f>
        <v>#N/A</v>
      </c>
      <c r="F53" s="386" t="e">
        <f>VLOOKUP(I53,#REF!,1,0)</f>
        <v>#REF!</v>
      </c>
      <c r="G53" s="387" t="s">
        <v>1720</v>
      </c>
      <c r="H53" s="386"/>
      <c r="I53" s="387" t="s">
        <v>1662</v>
      </c>
      <c r="J53" s="387">
        <v>200446</v>
      </c>
      <c r="K53" s="387">
        <v>41202</v>
      </c>
      <c r="L53" s="387" t="s">
        <v>1425</v>
      </c>
      <c r="M53" s="386" t="s">
        <v>1663</v>
      </c>
      <c r="N53" s="386" t="s">
        <v>1664</v>
      </c>
      <c r="O53" s="386" t="s">
        <v>1421</v>
      </c>
      <c r="P53" s="388">
        <v>43800</v>
      </c>
      <c r="Q53" s="388">
        <f>_xlfn.IFNA(VLOOKUP(B53,'Q4 2018 Initial PTP'!$B$2:$Q$61,16,0),"Not Found")</f>
        <v>43617</v>
      </c>
      <c r="R53" s="388">
        <v>43252</v>
      </c>
      <c r="S53" s="388">
        <v>42867</v>
      </c>
      <c r="T53" s="389">
        <v>6014381</v>
      </c>
      <c r="U53" s="390">
        <v>2017</v>
      </c>
      <c r="V53" s="391">
        <v>6318859</v>
      </c>
      <c r="W53" s="394">
        <v>6510937</v>
      </c>
      <c r="X53" s="395"/>
      <c r="Y53" s="391"/>
      <c r="Z53" s="386" t="s">
        <v>1394</v>
      </c>
      <c r="AA53" s="393" t="s">
        <v>1667</v>
      </c>
    </row>
    <row r="54" spans="1:27">
      <c r="A54" s="387" t="e">
        <f>VLOOKUP(B54,Data!E:E,1,0)</f>
        <v>#N/A</v>
      </c>
      <c r="B54" s="387">
        <v>51831</v>
      </c>
      <c r="C54" s="386" t="s">
        <v>1748</v>
      </c>
      <c r="D54" s="386" t="e">
        <f>VLOOKUP(I54,PSO!$A$3:$A$74,1,0)</f>
        <v>#N/A</v>
      </c>
      <c r="E54" s="386" t="str">
        <f>VLOOKUP(I54,SWEPCO!$A$3:$A$210,1,0)</f>
        <v>TP2017012</v>
      </c>
      <c r="F54" s="386" t="e">
        <f>VLOOKUP(I54,#REF!,1,0)</f>
        <v>#REF!</v>
      </c>
      <c r="G54" s="387" t="s">
        <v>1720</v>
      </c>
      <c r="H54" s="386"/>
      <c r="I54" s="387" t="s">
        <v>824</v>
      </c>
      <c r="J54" s="387">
        <v>200446</v>
      </c>
      <c r="K54" s="387">
        <v>31186</v>
      </c>
      <c r="L54" s="387" t="s">
        <v>1425</v>
      </c>
      <c r="M54" s="386" t="s">
        <v>1668</v>
      </c>
      <c r="N54" s="386" t="s">
        <v>1669</v>
      </c>
      <c r="O54" s="386" t="s">
        <v>1421</v>
      </c>
      <c r="P54" s="388">
        <v>43447</v>
      </c>
      <c r="Q54" s="388">
        <f>_xlfn.IFNA(VLOOKUP(B54,'Q4 2018 Initial PTP'!$B$2:$Q$61,16,0),"Not Found")</f>
        <v>43435</v>
      </c>
      <c r="R54" s="388">
        <v>43435</v>
      </c>
      <c r="S54" s="388">
        <v>42867</v>
      </c>
      <c r="T54" s="389">
        <v>1298048</v>
      </c>
      <c r="U54" s="390">
        <v>2017</v>
      </c>
      <c r="V54" s="391">
        <v>1363762</v>
      </c>
      <c r="W54" s="392">
        <v>1917591</v>
      </c>
      <c r="X54" s="391"/>
      <c r="Y54" s="391"/>
      <c r="Z54" s="386" t="s">
        <v>1392</v>
      </c>
      <c r="AA54" s="393" t="s">
        <v>1670</v>
      </c>
    </row>
    <row r="55" spans="1:27">
      <c r="A55" s="387" t="e">
        <f>VLOOKUP(B55,Data!E:E,1,0)</f>
        <v>#N/A</v>
      </c>
      <c r="B55" s="387">
        <v>71945</v>
      </c>
      <c r="C55" s="386" t="s">
        <v>1748</v>
      </c>
      <c r="D55" s="386" t="str">
        <f>VLOOKUP(I55,PSO!$A$3:$A$74,1,0)</f>
        <v>TP2017016</v>
      </c>
      <c r="E55" s="386" t="e">
        <f>VLOOKUP(I55,SWEPCO!$A$3:$A$210,1,0)</f>
        <v>#N/A</v>
      </c>
      <c r="F55" s="386" t="e">
        <f>VLOOKUP(I55,#REF!,1,0)</f>
        <v>#REF!</v>
      </c>
      <c r="G55" s="387" t="s">
        <v>1720</v>
      </c>
      <c r="H55" s="386"/>
      <c r="I55" s="387" t="s">
        <v>1671</v>
      </c>
      <c r="J55" s="387">
        <v>200446</v>
      </c>
      <c r="K55" s="387">
        <v>41233</v>
      </c>
      <c r="L55" s="387" t="s">
        <v>1425</v>
      </c>
      <c r="M55" s="386" t="s">
        <v>1672</v>
      </c>
      <c r="N55" s="386" t="s">
        <v>1673</v>
      </c>
      <c r="O55" s="386" t="s">
        <v>1421</v>
      </c>
      <c r="P55" s="388">
        <v>43543</v>
      </c>
      <c r="Q55" s="388">
        <f>_xlfn.IFNA(VLOOKUP(B55,'Q4 2018 Initial PTP'!$B$2:$Q$61,16,0),"Not Found")</f>
        <v>43617</v>
      </c>
      <c r="R55" s="388">
        <v>43252</v>
      </c>
      <c r="S55" s="388">
        <v>42867</v>
      </c>
      <c r="T55" s="389">
        <v>5714095</v>
      </c>
      <c r="U55" s="390">
        <v>2017</v>
      </c>
      <c r="V55" s="391">
        <v>6003371</v>
      </c>
      <c r="W55" s="392">
        <v>5714095</v>
      </c>
      <c r="X55" s="391"/>
      <c r="Y55" s="391"/>
      <c r="Z55" s="386" t="s">
        <v>1392</v>
      </c>
      <c r="AA55" s="393" t="s">
        <v>1675</v>
      </c>
    </row>
    <row r="56" spans="1:27" ht="185.25">
      <c r="A56" s="387" t="e">
        <f>VLOOKUP(B56,Data!E:E,1,0)</f>
        <v>#N/A</v>
      </c>
      <c r="B56" s="387">
        <v>82137</v>
      </c>
      <c r="C56" s="386"/>
      <c r="D56" s="386" t="e">
        <f>VLOOKUP(I56,PSO!$A$3:$A$74,1,0)</f>
        <v>#N/A</v>
      </c>
      <c r="E56" s="386" t="e">
        <f>VLOOKUP(I56,SWEPCO!$A$3:$A$210,1,0)</f>
        <v>#N/A</v>
      </c>
      <c r="F56" s="386" t="e">
        <f>VLOOKUP(I56,#REF!,1,0)</f>
        <v>#REF!</v>
      </c>
      <c r="G56" s="400" t="s">
        <v>1719</v>
      </c>
      <c r="H56" s="386" t="s">
        <v>1724</v>
      </c>
      <c r="I56" s="387" t="s">
        <v>1703</v>
      </c>
      <c r="J56" s="387"/>
      <c r="K56" s="387">
        <v>51337</v>
      </c>
      <c r="L56" s="387" t="s">
        <v>1425</v>
      </c>
      <c r="M56" s="386" t="s">
        <v>1704</v>
      </c>
      <c r="N56" s="386" t="s">
        <v>1705</v>
      </c>
      <c r="O56" s="386" t="s">
        <v>1592</v>
      </c>
      <c r="P56" s="398">
        <v>43686</v>
      </c>
      <c r="Q56" s="388">
        <f>_xlfn.IFNA(VLOOKUP(B56,'Q4 2018 Initial PTP'!$B$2:$Q$61,16,0),"Not Found")</f>
        <v>43511</v>
      </c>
      <c r="R56" s="388"/>
      <c r="S56" s="388"/>
      <c r="T56" s="389"/>
      <c r="U56" s="390"/>
      <c r="V56" s="391"/>
      <c r="W56" s="392">
        <v>700000</v>
      </c>
      <c r="X56" s="391"/>
      <c r="Y56" s="391"/>
      <c r="Z56" s="386" t="s">
        <v>1393</v>
      </c>
      <c r="AA56" s="393" t="s">
        <v>1706</v>
      </c>
    </row>
    <row r="57" spans="1:27" ht="156.75">
      <c r="A57" s="387" t="e">
        <f>VLOOKUP(B57,Data!E:E,1,0)</f>
        <v>#N/A</v>
      </c>
      <c r="B57" s="387">
        <v>82138</v>
      </c>
      <c r="C57" s="386"/>
      <c r="D57" s="386" t="e">
        <f>VLOOKUP(I57,PSO!$A$3:$A$74,1,0)</f>
        <v>#N/A</v>
      </c>
      <c r="E57" s="386" t="e">
        <f>VLOOKUP(I57,SWEPCO!$A$3:$A$210,1,0)</f>
        <v>#N/A</v>
      </c>
      <c r="F57" s="386" t="e">
        <f>VLOOKUP(I57,#REF!,1,0)</f>
        <v>#REF!</v>
      </c>
      <c r="G57" s="400" t="s">
        <v>1719</v>
      </c>
      <c r="H57" s="386" t="s">
        <v>1724</v>
      </c>
      <c r="I57" s="387" t="s">
        <v>1703</v>
      </c>
      <c r="J57" s="387"/>
      <c r="K57" s="387">
        <v>51337</v>
      </c>
      <c r="L57" s="387" t="s">
        <v>1425</v>
      </c>
      <c r="M57" s="386" t="s">
        <v>1704</v>
      </c>
      <c r="N57" s="386" t="s">
        <v>1707</v>
      </c>
      <c r="O57" s="386" t="s">
        <v>1592</v>
      </c>
      <c r="P57" s="398">
        <v>43686</v>
      </c>
      <c r="Q57" s="388">
        <f>_xlfn.IFNA(VLOOKUP(B57,'Q4 2018 Initial PTP'!$B$2:$Q$61,16,0),"Not Found")</f>
        <v>43555</v>
      </c>
      <c r="R57" s="388"/>
      <c r="S57" s="388"/>
      <c r="T57" s="389"/>
      <c r="U57" s="390"/>
      <c r="V57" s="391"/>
      <c r="W57" s="392">
        <v>8700000</v>
      </c>
      <c r="X57" s="391"/>
      <c r="Y57" s="391"/>
      <c r="Z57" s="386" t="s">
        <v>1393</v>
      </c>
      <c r="AA57" s="393" t="s">
        <v>1708</v>
      </c>
    </row>
  </sheetData>
  <conditionalFormatting sqref="P2:Q57">
    <cfRule type="expression" dxfId="1" priority="1">
      <formula>$P2&lt;&gt;$Q2</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L59"/>
  <sheetViews>
    <sheetView zoomScale="80" zoomScaleNormal="80" workbookViewId="0">
      <pane ySplit="1" topLeftCell="A32" activePane="bottomLeft" state="frozen"/>
      <selection activeCell="A287" sqref="A287"/>
      <selection pane="bottomLeft" activeCell="B54" sqref="B54"/>
    </sheetView>
  </sheetViews>
  <sheetFormatPr defaultColWidth="9.140625" defaultRowHeight="14.25"/>
  <cols>
    <col min="1" max="1" width="11.85546875" style="372" bestFit="1" customWidth="1"/>
    <col min="2" max="2" width="13" style="372" bestFit="1" customWidth="1"/>
    <col min="3" max="5" width="10.5703125" style="372" bestFit="1" customWidth="1"/>
    <col min="6" max="6" width="12.140625" style="372" bestFit="1" customWidth="1"/>
    <col min="7" max="7" width="9.42578125" style="372" bestFit="1" customWidth="1"/>
    <col min="8" max="8" width="77.42578125" style="372" customWidth="1"/>
    <col min="9" max="9" width="61.140625" style="372" customWidth="1"/>
    <col min="10" max="10" width="31.5703125" style="372" customWidth="1"/>
    <col min="11" max="11" width="23.5703125" style="373" customWidth="1"/>
    <col min="12" max="12" width="14.42578125" style="373" customWidth="1"/>
    <col min="13" max="13" width="13.42578125" style="373" customWidth="1"/>
    <col min="14" max="14" width="14.42578125" style="373" customWidth="1"/>
    <col min="15" max="15" width="20.5703125" style="375" customWidth="1"/>
    <col min="16" max="16" width="14.42578125" style="372" bestFit="1" customWidth="1"/>
    <col min="17" max="17" width="18.42578125" style="375" customWidth="1"/>
    <col min="18" max="18" width="19.140625" style="375" customWidth="1"/>
    <col min="19" max="19" width="19.5703125" style="376" customWidth="1"/>
    <col min="20" max="20" width="23" style="372" bestFit="1" customWidth="1"/>
    <col min="21" max="21" width="32.42578125" style="372" customWidth="1"/>
    <col min="22" max="22" width="108.140625" style="372" customWidth="1"/>
    <col min="23" max="16384" width="9.140625" style="372"/>
  </cols>
  <sheetData>
    <row r="1" spans="1:246" ht="126" customHeight="1">
      <c r="A1" s="367" t="s">
        <v>1395</v>
      </c>
      <c r="B1" s="367" t="s">
        <v>1396</v>
      </c>
      <c r="C1" s="367" t="s">
        <v>1397</v>
      </c>
      <c r="D1" s="367" t="s">
        <v>1746</v>
      </c>
      <c r="E1" s="367" t="s">
        <v>2</v>
      </c>
      <c r="F1" s="367" t="s">
        <v>3</v>
      </c>
      <c r="G1" s="367" t="s">
        <v>1676</v>
      </c>
      <c r="H1" s="367" t="s">
        <v>1398</v>
      </c>
      <c r="I1" s="367" t="s">
        <v>1399</v>
      </c>
      <c r="J1" s="368" t="s">
        <v>1400</v>
      </c>
      <c r="K1" s="368" t="s">
        <v>1759</v>
      </c>
      <c r="L1" s="368" t="s">
        <v>1401</v>
      </c>
      <c r="M1" s="368" t="s">
        <v>1402</v>
      </c>
      <c r="N1" s="368" t="s">
        <v>1403</v>
      </c>
      <c r="O1" s="374" t="s">
        <v>1405</v>
      </c>
      <c r="P1" s="369" t="s">
        <v>1406</v>
      </c>
      <c r="Q1" s="374" t="s">
        <v>1407</v>
      </c>
      <c r="R1" s="374" t="s">
        <v>1408</v>
      </c>
      <c r="S1" s="370" t="s">
        <v>1409</v>
      </c>
      <c r="T1" s="367" t="s">
        <v>1410</v>
      </c>
      <c r="U1" s="367" t="s">
        <v>1411</v>
      </c>
      <c r="V1" s="367" t="s">
        <v>1416</v>
      </c>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371"/>
      <c r="CR1" s="371"/>
      <c r="CS1" s="371"/>
      <c r="CT1" s="371"/>
      <c r="CU1" s="371"/>
      <c r="CV1" s="371"/>
      <c r="CW1" s="371"/>
      <c r="CX1" s="371"/>
      <c r="CY1" s="371"/>
      <c r="CZ1" s="371"/>
      <c r="DA1" s="371"/>
      <c r="DB1" s="371"/>
      <c r="DC1" s="371"/>
      <c r="DD1" s="371"/>
      <c r="DE1" s="371"/>
      <c r="DF1" s="371"/>
      <c r="DG1" s="371"/>
      <c r="DH1" s="371"/>
      <c r="DI1" s="371"/>
      <c r="DJ1" s="371"/>
      <c r="DK1" s="371"/>
      <c r="DL1" s="371"/>
      <c r="DM1" s="371"/>
      <c r="DN1" s="371"/>
      <c r="DO1" s="371"/>
      <c r="DP1" s="371"/>
      <c r="DQ1" s="371"/>
      <c r="DR1" s="371"/>
      <c r="DS1" s="371"/>
      <c r="DT1" s="371"/>
      <c r="DU1" s="371"/>
      <c r="DV1" s="371"/>
      <c r="DW1" s="371"/>
      <c r="DX1" s="371"/>
      <c r="DY1" s="371"/>
      <c r="DZ1" s="371"/>
      <c r="EA1" s="371"/>
      <c r="EB1" s="371"/>
      <c r="EC1" s="371"/>
      <c r="ED1" s="371"/>
      <c r="EE1" s="371"/>
      <c r="EF1" s="371"/>
      <c r="EG1" s="371"/>
      <c r="EH1" s="371"/>
      <c r="EI1" s="371"/>
      <c r="EJ1" s="371"/>
      <c r="EK1" s="371"/>
      <c r="EL1" s="371"/>
      <c r="EM1" s="371"/>
      <c r="EN1" s="371"/>
      <c r="EO1" s="371"/>
      <c r="EP1" s="371"/>
      <c r="EQ1" s="371"/>
      <c r="ER1" s="371"/>
      <c r="ES1" s="371"/>
      <c r="ET1" s="371"/>
      <c r="EU1" s="371"/>
      <c r="EV1" s="371"/>
      <c r="EW1" s="371"/>
      <c r="EX1" s="371"/>
      <c r="EY1" s="371"/>
      <c r="EZ1" s="371"/>
      <c r="FA1" s="371"/>
      <c r="FB1" s="371"/>
      <c r="FC1" s="371"/>
      <c r="FD1" s="371"/>
      <c r="FE1" s="371"/>
      <c r="FF1" s="371"/>
      <c r="FG1" s="371"/>
      <c r="FH1" s="371"/>
      <c r="FI1" s="371"/>
      <c r="FJ1" s="371"/>
      <c r="FK1" s="371"/>
      <c r="FL1" s="371"/>
      <c r="FM1" s="371"/>
      <c r="FN1" s="371"/>
      <c r="FO1" s="371"/>
      <c r="FP1" s="371"/>
      <c r="FQ1" s="371"/>
      <c r="FR1" s="371"/>
      <c r="FS1" s="371"/>
      <c r="FT1" s="371"/>
      <c r="FU1" s="371"/>
      <c r="FV1" s="371"/>
      <c r="FW1" s="371"/>
      <c r="FX1" s="371"/>
      <c r="FY1" s="371"/>
      <c r="FZ1" s="371"/>
      <c r="GA1" s="371"/>
      <c r="GB1" s="371"/>
      <c r="GC1" s="371"/>
      <c r="GD1" s="371"/>
      <c r="GE1" s="371"/>
      <c r="GF1" s="371"/>
      <c r="GG1" s="371"/>
      <c r="GH1" s="371"/>
      <c r="GI1" s="371"/>
      <c r="GJ1" s="371"/>
      <c r="GK1" s="371"/>
      <c r="GL1" s="371"/>
      <c r="GM1" s="371"/>
      <c r="GN1" s="371"/>
      <c r="GO1" s="371"/>
      <c r="GP1" s="371"/>
      <c r="GQ1" s="371"/>
      <c r="GR1" s="371"/>
      <c r="GS1" s="371"/>
      <c r="GT1" s="371"/>
      <c r="GU1" s="371"/>
      <c r="GV1" s="371"/>
      <c r="GW1" s="371"/>
      <c r="GX1" s="371"/>
      <c r="GY1" s="371"/>
      <c r="GZ1" s="371"/>
      <c r="HA1" s="371"/>
      <c r="HB1" s="371"/>
      <c r="HC1" s="371"/>
      <c r="HD1" s="371"/>
      <c r="HE1" s="371"/>
      <c r="HF1" s="371"/>
      <c r="HG1" s="371"/>
      <c r="HH1" s="371"/>
      <c r="HI1" s="371"/>
      <c r="HJ1" s="371"/>
      <c r="HK1" s="371"/>
      <c r="HL1" s="371"/>
      <c r="HM1" s="371"/>
      <c r="HN1" s="371"/>
      <c r="HO1" s="371"/>
      <c r="HP1" s="371"/>
      <c r="HQ1" s="371"/>
      <c r="HR1" s="371"/>
      <c r="HS1" s="371"/>
      <c r="HT1" s="371"/>
      <c r="HU1" s="371"/>
      <c r="HV1" s="371"/>
      <c r="HW1" s="371"/>
      <c r="HX1" s="371"/>
      <c r="HY1" s="371"/>
      <c r="HZ1" s="371"/>
      <c r="IA1" s="371"/>
      <c r="IB1" s="371"/>
      <c r="IC1" s="371"/>
      <c r="ID1" s="371"/>
      <c r="IE1" s="371"/>
      <c r="IF1" s="371"/>
      <c r="IG1" s="371"/>
      <c r="IH1" s="371"/>
      <c r="II1" s="371"/>
      <c r="IJ1" s="371"/>
      <c r="IK1" s="371"/>
      <c r="IL1" s="371"/>
    </row>
    <row r="2" spans="1:246">
      <c r="A2" s="372" t="s">
        <v>1423</v>
      </c>
      <c r="B2" s="372" t="s">
        <v>1424</v>
      </c>
      <c r="C2" s="372">
        <v>200386</v>
      </c>
      <c r="E2" s="372">
        <v>31057</v>
      </c>
      <c r="F2" s="372">
        <v>51558</v>
      </c>
      <c r="G2" s="372" t="s">
        <v>1425</v>
      </c>
      <c r="H2" s="372" t="s">
        <v>1747</v>
      </c>
      <c r="I2" s="372" t="s">
        <v>1427</v>
      </c>
      <c r="J2" s="372" t="s">
        <v>1428</v>
      </c>
      <c r="K2" s="373">
        <f>_xlfn.IFNA(VLOOKUP($F2,'Q4 2018 Initial PTP'!$B$1:$AJ$61,16,0),"Not In Previous Update")</f>
        <v>43830</v>
      </c>
      <c r="L2" s="373">
        <v>43830</v>
      </c>
      <c r="M2" s="373">
        <v>42887</v>
      </c>
      <c r="N2" s="373">
        <v>42507</v>
      </c>
      <c r="O2" s="375">
        <v>13512897</v>
      </c>
      <c r="P2" s="372">
        <v>2016</v>
      </c>
      <c r="Q2" s="375">
        <v>14551912</v>
      </c>
      <c r="R2" s="375">
        <v>13512897</v>
      </c>
      <c r="U2" s="372" t="s">
        <v>1394</v>
      </c>
      <c r="V2" s="372" t="s">
        <v>1431</v>
      </c>
    </row>
    <row r="3" spans="1:246">
      <c r="A3" s="372" t="s">
        <v>1423</v>
      </c>
      <c r="B3" s="372" t="s">
        <v>1424</v>
      </c>
      <c r="C3" s="372">
        <v>200386</v>
      </c>
      <c r="E3" s="372">
        <v>31057</v>
      </c>
      <c r="F3" s="372">
        <v>51559</v>
      </c>
      <c r="G3" s="372" t="s">
        <v>1425</v>
      </c>
      <c r="H3" s="372" t="s">
        <v>1747</v>
      </c>
      <c r="I3" s="372" t="s">
        <v>1435</v>
      </c>
      <c r="J3" s="372" t="s">
        <v>1428</v>
      </c>
      <c r="K3" s="373">
        <f>_xlfn.IFNA(VLOOKUP($F3,'Q4 2018 Initial PTP'!$B$1:$AJ$61,16,0),"Not In Previous Update")</f>
        <v>43830</v>
      </c>
      <c r="L3" s="373">
        <v>43830</v>
      </c>
      <c r="M3" s="373">
        <v>42887</v>
      </c>
      <c r="N3" s="373">
        <v>42507</v>
      </c>
      <c r="O3" s="375">
        <v>15146464</v>
      </c>
      <c r="P3" s="372">
        <v>2016</v>
      </c>
      <c r="Q3" s="375">
        <v>16311085</v>
      </c>
      <c r="R3" s="375">
        <v>13767520</v>
      </c>
      <c r="U3" s="372" t="s">
        <v>1394</v>
      </c>
      <c r="V3" s="372" t="s">
        <v>1437</v>
      </c>
    </row>
    <row r="4" spans="1:246">
      <c r="A4" s="372" t="s">
        <v>1423</v>
      </c>
      <c r="B4" s="372" t="s">
        <v>1424</v>
      </c>
      <c r="C4" s="372">
        <v>200386</v>
      </c>
      <c r="E4" s="372">
        <v>31057</v>
      </c>
      <c r="F4" s="372">
        <v>51560</v>
      </c>
      <c r="G4" s="372" t="s">
        <v>1425</v>
      </c>
      <c r="H4" s="372" t="s">
        <v>1747</v>
      </c>
      <c r="I4" s="372" t="s">
        <v>1439</v>
      </c>
      <c r="J4" s="372" t="s">
        <v>1428</v>
      </c>
      <c r="K4" s="373">
        <f>_xlfn.IFNA(VLOOKUP($F4,'Q4 2018 Initial PTP'!$B$1:$AJ$61,16,0),"Not In Previous Update")</f>
        <v>43830</v>
      </c>
      <c r="L4" s="373">
        <v>43830</v>
      </c>
      <c r="M4" s="373">
        <v>42887</v>
      </c>
      <c r="N4" s="373">
        <v>42507</v>
      </c>
      <c r="O4" s="375">
        <v>21668582</v>
      </c>
      <c r="P4" s="372">
        <v>2016</v>
      </c>
      <c r="Q4" s="375">
        <v>23334693</v>
      </c>
      <c r="R4" s="375">
        <v>23047526</v>
      </c>
      <c r="U4" s="372" t="s">
        <v>1394</v>
      </c>
      <c r="V4" s="372" t="s">
        <v>1441</v>
      </c>
    </row>
    <row r="5" spans="1:246">
      <c r="A5" s="372" t="s">
        <v>1748</v>
      </c>
      <c r="B5" s="372" t="s">
        <v>1749</v>
      </c>
      <c r="C5" s="372">
        <v>210491</v>
      </c>
      <c r="E5" s="372">
        <v>51300</v>
      </c>
      <c r="F5" s="372">
        <v>72066</v>
      </c>
      <c r="G5" s="372" t="s">
        <v>1425</v>
      </c>
      <c r="H5" s="372" t="s">
        <v>1750</v>
      </c>
      <c r="I5" s="372" t="s">
        <v>1751</v>
      </c>
      <c r="J5" s="372" t="s">
        <v>1421</v>
      </c>
      <c r="K5" s="373" t="str">
        <f>_xlfn.IFNA(VLOOKUP($F5,'Q4 2018 Initial PTP'!$B$1:$AJ$61,16,0),"Not In Previous Update")</f>
        <v>Not In Previous Update</v>
      </c>
      <c r="L5" s="373">
        <v>43617</v>
      </c>
      <c r="M5" s="373">
        <v>43617</v>
      </c>
      <c r="N5" s="373">
        <v>43329</v>
      </c>
      <c r="O5" s="375">
        <v>3357600</v>
      </c>
      <c r="P5" s="372">
        <v>2018</v>
      </c>
      <c r="Q5" s="375">
        <v>3441540</v>
      </c>
      <c r="R5" s="375">
        <v>3357600</v>
      </c>
      <c r="U5" s="372" t="s">
        <v>1393</v>
      </c>
      <c r="V5" s="372" t="s">
        <v>1755</v>
      </c>
    </row>
    <row r="6" spans="1:246">
      <c r="A6" s="372" t="s">
        <v>1748</v>
      </c>
      <c r="B6" s="372" t="s">
        <v>1752</v>
      </c>
      <c r="C6" s="372">
        <v>200386</v>
      </c>
      <c r="E6" s="372">
        <v>31003</v>
      </c>
      <c r="F6" s="372">
        <v>51446</v>
      </c>
      <c r="G6" s="372" t="s">
        <v>1425</v>
      </c>
      <c r="H6" s="372" t="s">
        <v>1753</v>
      </c>
      <c r="I6" s="372" t="s">
        <v>451</v>
      </c>
      <c r="J6" s="372" t="s">
        <v>1421</v>
      </c>
      <c r="K6" s="373">
        <f>_xlfn.IFNA(VLOOKUP($F6,'Q4 2018 Initial PTP'!$B$1:$AJ$61,16,0),"Not In Previous Update")</f>
        <v>42648</v>
      </c>
      <c r="L6" s="373">
        <v>42648</v>
      </c>
      <c r="M6" s="373">
        <v>42887</v>
      </c>
      <c r="N6" s="373">
        <v>42507</v>
      </c>
      <c r="O6" s="375">
        <v>518011</v>
      </c>
      <c r="P6" s="372">
        <v>2016</v>
      </c>
      <c r="Q6" s="375">
        <v>518011</v>
      </c>
      <c r="R6" s="375">
        <v>518011</v>
      </c>
      <c r="U6" s="372" t="s">
        <v>1392</v>
      </c>
      <c r="V6" s="372" t="s">
        <v>1444</v>
      </c>
    </row>
    <row r="7" spans="1:246">
      <c r="A7" s="372" t="s">
        <v>1445</v>
      </c>
      <c r="B7" s="372" t="s">
        <v>1754</v>
      </c>
      <c r="C7" s="372">
        <v>200272</v>
      </c>
      <c r="E7" s="372">
        <v>30750</v>
      </c>
      <c r="F7" s="372">
        <v>51017</v>
      </c>
      <c r="G7" s="372" t="s">
        <v>1425</v>
      </c>
      <c r="H7" s="372" t="s">
        <v>1446</v>
      </c>
      <c r="I7" s="372" t="s">
        <v>1447</v>
      </c>
      <c r="J7" s="372" t="s">
        <v>1448</v>
      </c>
      <c r="K7" s="373">
        <f>_xlfn.IFNA(VLOOKUP($F7,'Q4 2018 Initial PTP'!$B$1:$AJ$61,16,0),"Not In Previous Update")</f>
        <v>41639</v>
      </c>
      <c r="L7" s="373">
        <v>41639</v>
      </c>
      <c r="M7" s="373">
        <v>42156</v>
      </c>
      <c r="N7" s="373">
        <v>41778</v>
      </c>
      <c r="O7" s="375">
        <v>8934149</v>
      </c>
      <c r="P7" s="372">
        <v>2014</v>
      </c>
      <c r="Q7" s="375">
        <v>8716242.9268292692</v>
      </c>
      <c r="R7" s="375">
        <v>8934149</v>
      </c>
      <c r="S7" s="376">
        <v>7200874</v>
      </c>
      <c r="T7" s="372" t="s">
        <v>1449</v>
      </c>
      <c r="U7" s="372" t="s">
        <v>1392</v>
      </c>
      <c r="V7" s="372" t="s">
        <v>1450</v>
      </c>
    </row>
    <row r="8" spans="1:246">
      <c r="B8" s="372" t="s">
        <v>691</v>
      </c>
      <c r="C8" s="372">
        <v>20096</v>
      </c>
      <c r="E8" s="372">
        <v>936</v>
      </c>
      <c r="F8" s="372">
        <v>11236</v>
      </c>
      <c r="G8" s="372" t="s">
        <v>1425</v>
      </c>
      <c r="H8" s="372" t="s">
        <v>1451</v>
      </c>
      <c r="I8" s="372" t="s">
        <v>1452</v>
      </c>
      <c r="J8" s="372" t="s">
        <v>1448</v>
      </c>
      <c r="K8" s="373">
        <f>_xlfn.IFNA(VLOOKUP($F8,'Q4 2018 Initial PTP'!$B$1:$AJ$61,16,0),"Not In Previous Update")</f>
        <v>42720</v>
      </c>
      <c r="L8" s="373">
        <v>42720</v>
      </c>
      <c r="M8" s="373">
        <v>41913</v>
      </c>
      <c r="N8" s="373">
        <v>40359</v>
      </c>
      <c r="O8" s="375">
        <v>185751250</v>
      </c>
      <c r="P8" s="372">
        <v>2016</v>
      </c>
      <c r="Q8" s="375">
        <v>185751250</v>
      </c>
      <c r="R8" s="375">
        <v>185751250</v>
      </c>
      <c r="U8" s="372" t="s">
        <v>1392</v>
      </c>
      <c r="V8" s="372" t="s">
        <v>1455</v>
      </c>
    </row>
    <row r="9" spans="1:246">
      <c r="A9" s="372" t="s">
        <v>1748</v>
      </c>
      <c r="B9" s="372" t="s">
        <v>703</v>
      </c>
      <c r="C9" s="372">
        <v>200216</v>
      </c>
      <c r="E9" s="372">
        <v>504</v>
      </c>
      <c r="F9" s="372">
        <v>10649</v>
      </c>
      <c r="G9" s="372" t="s">
        <v>1425</v>
      </c>
      <c r="H9" s="372" t="s">
        <v>1457</v>
      </c>
      <c r="I9" s="372" t="s">
        <v>1458</v>
      </c>
      <c r="J9" s="372" t="s">
        <v>1421</v>
      </c>
      <c r="K9" s="373">
        <f>_xlfn.IFNA(VLOOKUP($F9,'Q4 2018 Initial PTP'!$B$1:$AJ$61,16,0),"Not In Previous Update")</f>
        <v>42816</v>
      </c>
      <c r="L9" s="373">
        <v>42816</v>
      </c>
      <c r="M9" s="373">
        <v>41426</v>
      </c>
      <c r="N9" s="373">
        <v>41325</v>
      </c>
      <c r="O9" s="375">
        <v>12424849</v>
      </c>
      <c r="P9" s="372">
        <v>2013</v>
      </c>
      <c r="Q9" s="375">
        <v>13714708.490269138</v>
      </c>
      <c r="R9" s="375">
        <v>17162457</v>
      </c>
      <c r="U9" s="372" t="s">
        <v>1392</v>
      </c>
      <c r="V9" s="372" t="s">
        <v>1461</v>
      </c>
    </row>
    <row r="10" spans="1:246">
      <c r="B10" s="372" t="s">
        <v>707</v>
      </c>
      <c r="C10" s="372">
        <v>200231</v>
      </c>
      <c r="E10" s="372">
        <v>30449</v>
      </c>
      <c r="F10" s="372">
        <v>50545</v>
      </c>
      <c r="G10" s="372" t="s">
        <v>1425</v>
      </c>
      <c r="H10" s="372" t="s">
        <v>1462</v>
      </c>
      <c r="I10" s="372" t="s">
        <v>1463</v>
      </c>
      <c r="J10" s="372" t="s">
        <v>1421</v>
      </c>
      <c r="K10" s="373">
        <f>_xlfn.IFNA(VLOOKUP($F10,'Q4 2018 Initial PTP'!$B$1:$AJ$61,16,0),"Not In Previous Update")</f>
        <v>42632</v>
      </c>
      <c r="L10" s="373">
        <v>42632</v>
      </c>
      <c r="M10" s="373">
        <v>41791</v>
      </c>
      <c r="N10" s="373">
        <v>41540</v>
      </c>
      <c r="O10" s="375">
        <v>25060655</v>
      </c>
      <c r="P10" s="372">
        <v>2013</v>
      </c>
      <c r="Q10" s="375">
        <v>26987584.425859373</v>
      </c>
      <c r="R10" s="375">
        <v>25060655</v>
      </c>
      <c r="U10" s="372" t="s">
        <v>1392</v>
      </c>
      <c r="V10" s="372" t="s">
        <v>1466</v>
      </c>
    </row>
    <row r="11" spans="1:246">
      <c r="B11" s="372" t="s">
        <v>699</v>
      </c>
      <c r="C11" s="372">
        <v>20104</v>
      </c>
      <c r="E11" s="372">
        <v>947</v>
      </c>
      <c r="F11" s="372">
        <v>11261</v>
      </c>
      <c r="G11" s="372" t="s">
        <v>1425</v>
      </c>
      <c r="H11" s="372" t="s">
        <v>1467</v>
      </c>
      <c r="I11" s="372" t="s">
        <v>1468</v>
      </c>
      <c r="J11" s="372" t="s">
        <v>1433</v>
      </c>
      <c r="K11" s="373">
        <f>_xlfn.IFNA(VLOOKUP($F11,'Q4 2018 Initial PTP'!$B$1:$AJ$61,16,0),"Not In Previous Update")</f>
        <v>42515</v>
      </c>
      <c r="L11" s="373">
        <v>42515</v>
      </c>
      <c r="M11" s="373">
        <v>42156</v>
      </c>
      <c r="N11" s="373">
        <v>40415</v>
      </c>
      <c r="O11" s="375">
        <v>6072000</v>
      </c>
      <c r="P11" s="372">
        <v>2014</v>
      </c>
      <c r="Q11" s="375">
        <v>6379394.9999999991</v>
      </c>
      <c r="R11" s="375">
        <v>6072000</v>
      </c>
      <c r="U11" s="372" t="s">
        <v>1392</v>
      </c>
      <c r="V11" s="372" t="s">
        <v>1471</v>
      </c>
    </row>
    <row r="12" spans="1:246">
      <c r="A12" s="372" t="s">
        <v>1748</v>
      </c>
      <c r="B12" s="372" t="s">
        <v>762</v>
      </c>
      <c r="C12" s="372">
        <v>200216</v>
      </c>
      <c r="E12" s="372">
        <v>879</v>
      </c>
      <c r="F12" s="372">
        <v>11158</v>
      </c>
      <c r="G12" s="372" t="s">
        <v>1425</v>
      </c>
      <c r="H12" s="372" t="s">
        <v>1472</v>
      </c>
      <c r="I12" s="372" t="s">
        <v>1473</v>
      </c>
      <c r="J12" s="372" t="s">
        <v>1421</v>
      </c>
      <c r="K12" s="373">
        <f>_xlfn.IFNA(VLOOKUP($F12,'Q4 2018 Initial PTP'!$B$1:$AJ$61,16,0),"Not In Previous Update")</f>
        <v>42157</v>
      </c>
      <c r="L12" s="373">
        <v>42157</v>
      </c>
      <c r="M12" s="373">
        <v>41791</v>
      </c>
      <c r="N12" s="373">
        <v>41325</v>
      </c>
      <c r="O12" s="375">
        <v>10241314</v>
      </c>
      <c r="P12" s="372">
        <v>2013</v>
      </c>
      <c r="Q12" s="375">
        <v>10759780.521249998</v>
      </c>
      <c r="R12" s="375">
        <v>10241314</v>
      </c>
      <c r="U12" s="372" t="s">
        <v>1392</v>
      </c>
      <c r="V12" s="372" t="s">
        <v>1476</v>
      </c>
    </row>
    <row r="13" spans="1:246">
      <c r="A13" s="372" t="s">
        <v>1748</v>
      </c>
      <c r="B13" s="372" t="s">
        <v>713</v>
      </c>
      <c r="C13" s="372">
        <v>200216</v>
      </c>
      <c r="E13" s="372">
        <v>501</v>
      </c>
      <c r="F13" s="372">
        <v>10646</v>
      </c>
      <c r="G13" s="372" t="s">
        <v>1425</v>
      </c>
      <c r="H13" s="372" t="s">
        <v>1477</v>
      </c>
      <c r="I13" s="372" t="s">
        <v>1478</v>
      </c>
      <c r="J13" s="372" t="s">
        <v>1421</v>
      </c>
      <c r="K13" s="373">
        <f>_xlfn.IFNA(VLOOKUP($F13,'Q4 2018 Initial PTP'!$B$1:$AJ$61,16,0),"Not In Previous Update")</f>
        <v>43231</v>
      </c>
      <c r="L13" s="373">
        <v>43231</v>
      </c>
      <c r="M13" s="373">
        <v>43252</v>
      </c>
      <c r="N13" s="373">
        <v>41325</v>
      </c>
      <c r="O13" s="375">
        <v>11980465</v>
      </c>
      <c r="P13" s="372">
        <v>2013</v>
      </c>
      <c r="Q13" s="375">
        <v>13554796.495248677</v>
      </c>
      <c r="R13" s="375">
        <v>11980465</v>
      </c>
      <c r="U13" s="372" t="s">
        <v>1392</v>
      </c>
      <c r="V13" s="372" t="s">
        <v>1481</v>
      </c>
    </row>
    <row r="14" spans="1:246">
      <c r="A14" s="372" t="s">
        <v>1748</v>
      </c>
      <c r="B14" s="372" t="s">
        <v>724</v>
      </c>
      <c r="C14" s="372">
        <v>20122</v>
      </c>
      <c r="E14" s="372">
        <v>30298</v>
      </c>
      <c r="F14" s="372">
        <v>50336</v>
      </c>
      <c r="G14" s="372" t="s">
        <v>1425</v>
      </c>
      <c r="H14" s="372" t="s">
        <v>1482</v>
      </c>
      <c r="I14" s="372" t="s">
        <v>1483</v>
      </c>
      <c r="J14" s="372" t="s">
        <v>1421</v>
      </c>
      <c r="K14" s="373">
        <f>_xlfn.IFNA(VLOOKUP($F14,'Q4 2018 Initial PTP'!$B$1:$AJ$61,16,0),"Not In Previous Update")</f>
        <v>42623</v>
      </c>
      <c r="L14" s="373">
        <v>42623</v>
      </c>
      <c r="M14" s="373">
        <v>42522</v>
      </c>
      <c r="N14" s="373">
        <v>40588</v>
      </c>
      <c r="O14" s="375">
        <v>1166400</v>
      </c>
      <c r="P14" s="372">
        <v>2014</v>
      </c>
      <c r="Q14" s="375">
        <v>1225449</v>
      </c>
      <c r="R14" s="375">
        <v>1731419</v>
      </c>
      <c r="U14" s="372" t="s">
        <v>1392</v>
      </c>
      <c r="V14" s="372" t="s">
        <v>1484</v>
      </c>
    </row>
    <row r="15" spans="1:246">
      <c r="A15" s="372" t="s">
        <v>1748</v>
      </c>
      <c r="B15" s="372" t="s">
        <v>612</v>
      </c>
      <c r="C15" s="372">
        <v>200167</v>
      </c>
      <c r="E15" s="372">
        <v>503</v>
      </c>
      <c r="F15" s="372">
        <v>10648</v>
      </c>
      <c r="G15" s="372" t="s">
        <v>1425</v>
      </c>
      <c r="H15" s="372" t="s">
        <v>1485</v>
      </c>
      <c r="I15" s="372" t="s">
        <v>1486</v>
      </c>
      <c r="J15" s="372" t="s">
        <v>1421</v>
      </c>
      <c r="K15" s="373">
        <f>_xlfn.IFNA(VLOOKUP($F15,'Q4 2018 Initial PTP'!$B$1:$AJ$61,16,0),"Not In Previous Update")</f>
        <v>42004</v>
      </c>
      <c r="L15" s="373">
        <v>42004</v>
      </c>
      <c r="M15" s="373">
        <v>41426</v>
      </c>
      <c r="N15" s="373">
        <v>41008</v>
      </c>
      <c r="O15" s="375">
        <v>1004187</v>
      </c>
      <c r="P15" s="372">
        <v>2012</v>
      </c>
      <c r="Q15" s="375">
        <v>1055023.9668749999</v>
      </c>
      <c r="R15" s="375">
        <v>1004187</v>
      </c>
      <c r="U15" s="372" t="s">
        <v>1392</v>
      </c>
      <c r="V15" s="372" t="s">
        <v>1489</v>
      </c>
    </row>
    <row r="16" spans="1:246">
      <c r="A16" s="372" t="s">
        <v>1748</v>
      </c>
      <c r="B16" s="372" t="s">
        <v>612</v>
      </c>
      <c r="C16" s="372">
        <v>200216</v>
      </c>
      <c r="E16" s="372">
        <v>30436</v>
      </c>
      <c r="F16" s="372">
        <v>50531</v>
      </c>
      <c r="G16" s="372" t="s">
        <v>1425</v>
      </c>
      <c r="H16" s="372" t="s">
        <v>1490</v>
      </c>
      <c r="I16" s="372" t="s">
        <v>623</v>
      </c>
      <c r="J16" s="372" t="s">
        <v>1421</v>
      </c>
      <c r="K16" s="373">
        <f>_xlfn.IFNA(VLOOKUP($F16,'Q4 2018 Initial PTP'!$B$1:$AJ$61,16,0),"Not In Previous Update")</f>
        <v>42004</v>
      </c>
      <c r="L16" s="373">
        <v>42004</v>
      </c>
      <c r="M16" s="373">
        <v>42522</v>
      </c>
      <c r="N16" s="373">
        <v>41325</v>
      </c>
      <c r="O16" s="375">
        <v>1000000</v>
      </c>
      <c r="P16" s="372">
        <v>2013</v>
      </c>
      <c r="Q16" s="375">
        <v>1024999.9999999999</v>
      </c>
      <c r="R16" s="375">
        <v>1000000</v>
      </c>
      <c r="U16" s="372" t="s">
        <v>1392</v>
      </c>
      <c r="V16" s="372" t="s">
        <v>1492</v>
      </c>
    </row>
    <row r="17" spans="1:22">
      <c r="B17" s="372" t="s">
        <v>729</v>
      </c>
      <c r="C17" s="372">
        <v>200231</v>
      </c>
      <c r="E17" s="372">
        <v>30495</v>
      </c>
      <c r="F17" s="372">
        <v>50607</v>
      </c>
      <c r="G17" s="372" t="s">
        <v>1425</v>
      </c>
      <c r="H17" s="372" t="s">
        <v>1498</v>
      </c>
      <c r="I17" s="372" t="s">
        <v>1499</v>
      </c>
      <c r="J17" s="372" t="s">
        <v>1421</v>
      </c>
      <c r="K17" s="373">
        <f>_xlfn.IFNA(VLOOKUP($F17,'Q4 2018 Initial PTP'!$B$1:$AJ$61,16,0),"Not In Previous Update")</f>
        <v>42489</v>
      </c>
      <c r="L17" s="373">
        <v>42489</v>
      </c>
      <c r="M17" s="373">
        <v>41426</v>
      </c>
      <c r="N17" s="373">
        <v>41540</v>
      </c>
      <c r="O17" s="375">
        <v>30369537</v>
      </c>
      <c r="P17" s="372">
        <v>2013</v>
      </c>
      <c r="Q17" s="375">
        <v>32704669.68089062</v>
      </c>
      <c r="R17" s="375">
        <v>22851755</v>
      </c>
      <c r="U17" s="372" t="s">
        <v>1392</v>
      </c>
      <c r="V17" s="372" t="s">
        <v>1501</v>
      </c>
    </row>
    <row r="18" spans="1:22">
      <c r="B18" s="372" t="s">
        <v>729</v>
      </c>
      <c r="C18" s="372">
        <v>200231</v>
      </c>
      <c r="E18" s="372">
        <v>30495</v>
      </c>
      <c r="F18" s="372">
        <v>50615</v>
      </c>
      <c r="G18" s="372" t="s">
        <v>1425</v>
      </c>
      <c r="H18" s="372" t="s">
        <v>1498</v>
      </c>
      <c r="I18" s="372" t="s">
        <v>1503</v>
      </c>
      <c r="J18" s="372" t="s">
        <v>1421</v>
      </c>
      <c r="K18" s="373">
        <f>_xlfn.IFNA(VLOOKUP($F18,'Q4 2018 Initial PTP'!$B$1:$AJ$61,16,0),"Not In Previous Update")</f>
        <v>42489</v>
      </c>
      <c r="L18" s="373">
        <v>42489</v>
      </c>
      <c r="M18" s="373">
        <v>41426</v>
      </c>
      <c r="N18" s="373">
        <v>41540</v>
      </c>
      <c r="O18" s="375">
        <v>21508234</v>
      </c>
      <c r="P18" s="372">
        <v>2013</v>
      </c>
      <c r="Q18" s="375">
        <v>23162015.554906249</v>
      </c>
      <c r="R18" s="375">
        <v>32212715</v>
      </c>
      <c r="U18" s="372" t="s">
        <v>1392</v>
      </c>
      <c r="V18" s="372" t="s">
        <v>1504</v>
      </c>
    </row>
    <row r="19" spans="1:22">
      <c r="A19" s="372" t="s">
        <v>1748</v>
      </c>
      <c r="B19" s="372" t="s">
        <v>819</v>
      </c>
      <c r="C19" s="372">
        <v>200386</v>
      </c>
      <c r="E19" s="372">
        <v>31005</v>
      </c>
      <c r="F19" s="372">
        <v>51448</v>
      </c>
      <c r="G19" s="372" t="s">
        <v>1425</v>
      </c>
      <c r="H19" s="372" t="s">
        <v>1756</v>
      </c>
      <c r="I19" s="372" t="s">
        <v>456</v>
      </c>
      <c r="J19" s="372" t="s">
        <v>1421</v>
      </c>
      <c r="K19" s="373">
        <f>_xlfn.IFNA(VLOOKUP($F19,'Q4 2018 Initial PTP'!$B$1:$AJ$61,16,0),"Not In Previous Update")</f>
        <v>43245</v>
      </c>
      <c r="L19" s="373">
        <v>43245</v>
      </c>
      <c r="M19" s="373">
        <v>42887</v>
      </c>
      <c r="N19" s="373">
        <v>42507</v>
      </c>
      <c r="O19" s="375">
        <v>2904911</v>
      </c>
      <c r="P19" s="372">
        <v>2016</v>
      </c>
      <c r="Q19" s="375">
        <v>3051972.1193749998</v>
      </c>
      <c r="R19" s="375">
        <v>2904911</v>
      </c>
      <c r="U19" s="372" t="s">
        <v>1392</v>
      </c>
      <c r="V19" s="372" t="s">
        <v>1507</v>
      </c>
    </row>
    <row r="20" spans="1:22">
      <c r="A20" s="372" t="s">
        <v>1748</v>
      </c>
      <c r="B20" s="372" t="s">
        <v>736</v>
      </c>
      <c r="C20" s="372">
        <v>200216</v>
      </c>
      <c r="E20" s="372">
        <v>451</v>
      </c>
      <c r="F20" s="372">
        <v>10583</v>
      </c>
      <c r="G20" s="372" t="s">
        <v>1425</v>
      </c>
      <c r="H20" s="372" t="s">
        <v>1508</v>
      </c>
      <c r="I20" s="372" t="s">
        <v>1509</v>
      </c>
      <c r="J20" s="372" t="s">
        <v>1421</v>
      </c>
      <c r="K20" s="373">
        <f>_xlfn.IFNA(VLOOKUP($F20,'Q4 2018 Initial PTP'!$B$1:$AJ$61,16,0),"Not In Previous Update")</f>
        <v>42822</v>
      </c>
      <c r="L20" s="373">
        <v>42822</v>
      </c>
      <c r="M20" s="373">
        <v>41426</v>
      </c>
      <c r="N20" s="373">
        <v>41325</v>
      </c>
      <c r="O20" s="375">
        <v>12705537</v>
      </c>
      <c r="P20" s="372">
        <v>2013</v>
      </c>
      <c r="Q20" s="375">
        <v>14024535.522912888</v>
      </c>
      <c r="R20" s="375">
        <v>12705537</v>
      </c>
      <c r="U20" s="372" t="s">
        <v>1392</v>
      </c>
      <c r="V20" s="372" t="s">
        <v>1512</v>
      </c>
    </row>
    <row r="21" spans="1:22">
      <c r="A21" s="372" t="s">
        <v>1748</v>
      </c>
      <c r="B21" s="372" t="s">
        <v>686</v>
      </c>
      <c r="C21" s="372">
        <v>200255</v>
      </c>
      <c r="E21" s="372">
        <v>30361</v>
      </c>
      <c r="F21" s="372">
        <v>50413</v>
      </c>
      <c r="G21" s="372" t="s">
        <v>1425</v>
      </c>
      <c r="H21" s="372" t="s">
        <v>1493</v>
      </c>
      <c r="I21" s="372" t="s">
        <v>1513</v>
      </c>
      <c r="J21" s="372" t="s">
        <v>1421</v>
      </c>
      <c r="K21" s="373">
        <f>_xlfn.IFNA(VLOOKUP($F21,'Q4 2018 Initial PTP'!$B$1:$AJ$61,16,0),"Not In Previous Update")</f>
        <v>43076</v>
      </c>
      <c r="L21" s="373">
        <v>43076</v>
      </c>
      <c r="M21" s="373">
        <v>43160</v>
      </c>
      <c r="N21" s="373">
        <v>41676</v>
      </c>
      <c r="O21" s="375">
        <v>65082311</v>
      </c>
      <c r="P21" s="372">
        <v>2017</v>
      </c>
      <c r="Q21" s="375">
        <v>65082311</v>
      </c>
      <c r="R21" s="375">
        <v>65082311</v>
      </c>
      <c r="U21" s="372" t="s">
        <v>1392</v>
      </c>
      <c r="V21" s="372" t="s">
        <v>1514</v>
      </c>
    </row>
    <row r="22" spans="1:22">
      <c r="A22" s="372" t="s">
        <v>1748</v>
      </c>
      <c r="B22" s="372" t="s">
        <v>686</v>
      </c>
      <c r="C22" s="372">
        <v>200255</v>
      </c>
      <c r="E22" s="372">
        <v>30361</v>
      </c>
      <c r="F22" s="372">
        <v>50414</v>
      </c>
      <c r="G22" s="372" t="s">
        <v>1425</v>
      </c>
      <c r="H22" s="372" t="s">
        <v>1493</v>
      </c>
      <c r="I22" s="372" t="s">
        <v>1515</v>
      </c>
      <c r="J22" s="372" t="s">
        <v>1421</v>
      </c>
      <c r="K22" s="373">
        <f>_xlfn.IFNA(VLOOKUP($F22,'Q4 2018 Initial PTP'!$B$1:$AJ$61,16,0),"Not In Previous Update")</f>
        <v>43076</v>
      </c>
      <c r="L22" s="373">
        <v>43076</v>
      </c>
      <c r="M22" s="373">
        <v>43160</v>
      </c>
      <c r="N22" s="373">
        <v>41676</v>
      </c>
      <c r="O22" s="375">
        <v>17471695</v>
      </c>
      <c r="P22" s="372">
        <v>2017</v>
      </c>
      <c r="Q22" s="375">
        <v>17471695</v>
      </c>
      <c r="R22" s="375">
        <v>17471695</v>
      </c>
      <c r="U22" s="372" t="s">
        <v>1392</v>
      </c>
      <c r="V22" s="372" t="s">
        <v>1516</v>
      </c>
    </row>
    <row r="23" spans="1:22">
      <c r="A23" s="372" t="s">
        <v>1748</v>
      </c>
      <c r="B23" s="372" t="s">
        <v>686</v>
      </c>
      <c r="C23" s="372">
        <v>200255</v>
      </c>
      <c r="E23" s="372">
        <v>30361</v>
      </c>
      <c r="F23" s="372">
        <v>50768</v>
      </c>
      <c r="G23" s="372" t="s">
        <v>1425</v>
      </c>
      <c r="H23" s="372" t="s">
        <v>1493</v>
      </c>
      <c r="I23" s="372" t="s">
        <v>685</v>
      </c>
      <c r="J23" s="372" t="s">
        <v>1421</v>
      </c>
      <c r="K23" s="373">
        <f>_xlfn.IFNA(VLOOKUP($F23,'Q4 2018 Initial PTP'!$B$1:$AJ$61,16,0),"Not In Previous Update")</f>
        <v>43076</v>
      </c>
      <c r="L23" s="373">
        <v>43076</v>
      </c>
      <c r="M23" s="373">
        <v>43160</v>
      </c>
      <c r="N23" s="373">
        <v>41676</v>
      </c>
      <c r="O23" s="375">
        <v>1270623</v>
      </c>
      <c r="P23" s="372">
        <v>2017</v>
      </c>
      <c r="Q23" s="375">
        <v>1270623</v>
      </c>
      <c r="R23" s="375">
        <v>1270623</v>
      </c>
      <c r="U23" s="372" t="s">
        <v>1392</v>
      </c>
      <c r="V23" s="372" t="s">
        <v>1517</v>
      </c>
    </row>
    <row r="24" spans="1:22">
      <c r="A24" s="372" t="s">
        <v>1445</v>
      </c>
      <c r="B24" s="372" t="s">
        <v>1385</v>
      </c>
      <c r="C24" s="372">
        <v>200272</v>
      </c>
      <c r="E24" s="372">
        <v>30770</v>
      </c>
      <c r="F24" s="372">
        <v>51047</v>
      </c>
      <c r="G24" s="372" t="s">
        <v>1425</v>
      </c>
      <c r="H24" s="372" t="s">
        <v>1700</v>
      </c>
      <c r="I24" s="372" t="s">
        <v>1518</v>
      </c>
      <c r="J24" s="372" t="s">
        <v>1448</v>
      </c>
      <c r="K24" s="373">
        <f>_xlfn.IFNA(VLOOKUP($F24,'Q4 2018 Initial PTP'!$B$1:$AJ$61,16,0),"Not In Previous Update")</f>
        <v>41426</v>
      </c>
      <c r="L24" s="373">
        <v>41426</v>
      </c>
      <c r="M24" s="373">
        <v>42156</v>
      </c>
      <c r="N24" s="373">
        <v>41778</v>
      </c>
      <c r="O24" s="375">
        <v>4100000</v>
      </c>
      <c r="P24" s="372">
        <v>2014</v>
      </c>
      <c r="Q24" s="375">
        <v>4000000.0000000005</v>
      </c>
      <c r="R24" s="375">
        <v>4100000</v>
      </c>
      <c r="S24" s="376">
        <v>4086696</v>
      </c>
      <c r="T24" s="372" t="s">
        <v>1449</v>
      </c>
      <c r="U24" s="372" t="s">
        <v>1392</v>
      </c>
      <c r="V24" s="372" t="s">
        <v>400</v>
      </c>
    </row>
    <row r="25" spans="1:22">
      <c r="A25" s="372" t="s">
        <v>1748</v>
      </c>
      <c r="B25" s="372" t="s">
        <v>740</v>
      </c>
      <c r="C25" s="372">
        <v>200216</v>
      </c>
      <c r="E25" s="372">
        <v>30471</v>
      </c>
      <c r="F25" s="372">
        <v>50567</v>
      </c>
      <c r="G25" s="372" t="s">
        <v>1425</v>
      </c>
      <c r="H25" s="372" t="s">
        <v>1520</v>
      </c>
      <c r="I25" s="372" t="s">
        <v>1521</v>
      </c>
      <c r="J25" s="372" t="s">
        <v>1421</v>
      </c>
      <c r="K25" s="373">
        <f>_xlfn.IFNA(VLOOKUP($F25,'Q4 2018 Initial PTP'!$B$1:$AJ$61,16,0),"Not In Previous Update")</f>
        <v>42160</v>
      </c>
      <c r="L25" s="373">
        <v>42160</v>
      </c>
      <c r="M25" s="373">
        <v>41426</v>
      </c>
      <c r="N25" s="373">
        <v>41325</v>
      </c>
      <c r="O25" s="375">
        <v>16548317</v>
      </c>
      <c r="P25" s="372">
        <v>2013</v>
      </c>
      <c r="Q25" s="375">
        <v>17386075.548124999</v>
      </c>
      <c r="R25" s="375">
        <v>16548317</v>
      </c>
      <c r="S25" s="376">
        <v>15777911</v>
      </c>
      <c r="T25" s="372" t="s">
        <v>1449</v>
      </c>
      <c r="U25" s="372" t="s">
        <v>1392</v>
      </c>
      <c r="V25" s="372" t="s">
        <v>1524</v>
      </c>
    </row>
    <row r="26" spans="1:22">
      <c r="A26" s="372" t="s">
        <v>1748</v>
      </c>
      <c r="B26" s="372" t="s">
        <v>747</v>
      </c>
      <c r="C26" s="372">
        <v>200216</v>
      </c>
      <c r="E26" s="372">
        <v>478</v>
      </c>
      <c r="F26" s="372">
        <v>10615</v>
      </c>
      <c r="G26" s="372" t="s">
        <v>1425</v>
      </c>
      <c r="H26" s="372" t="s">
        <v>1525</v>
      </c>
      <c r="I26" s="372" t="s">
        <v>1526</v>
      </c>
      <c r="J26" s="372" t="s">
        <v>1421</v>
      </c>
      <c r="K26" s="373">
        <f>_xlfn.IFNA(VLOOKUP($F26,'Q4 2018 Initial PTP'!$B$1:$AJ$61,16,0),"Not In Previous Update")</f>
        <v>42473</v>
      </c>
      <c r="L26" s="373">
        <v>42473</v>
      </c>
      <c r="M26" s="373">
        <v>41426</v>
      </c>
      <c r="N26" s="373">
        <v>41325</v>
      </c>
      <c r="O26" s="375">
        <v>1221505</v>
      </c>
      <c r="P26" s="372">
        <v>2013</v>
      </c>
      <c r="Q26" s="375">
        <v>1315427.2828906248</v>
      </c>
      <c r="R26" s="375">
        <v>1221505</v>
      </c>
      <c r="U26" s="372" t="s">
        <v>1392</v>
      </c>
      <c r="V26" s="372" t="s">
        <v>1529</v>
      </c>
    </row>
    <row r="27" spans="1:22">
      <c r="A27" s="372" t="s">
        <v>1748</v>
      </c>
      <c r="B27" s="372" t="s">
        <v>747</v>
      </c>
      <c r="C27" s="372">
        <v>200246</v>
      </c>
      <c r="E27" s="372">
        <v>512</v>
      </c>
      <c r="F27" s="372">
        <v>10657</v>
      </c>
      <c r="G27" s="372" t="s">
        <v>1425</v>
      </c>
      <c r="H27" s="372" t="s">
        <v>1530</v>
      </c>
      <c r="I27" s="372" t="s">
        <v>1531</v>
      </c>
      <c r="J27" s="372" t="s">
        <v>1421</v>
      </c>
      <c r="K27" s="373">
        <f>_xlfn.IFNA(VLOOKUP($F27,'Q4 2018 Initial PTP'!$B$1:$AJ$61,16,0),"Not In Previous Update")</f>
        <v>42473</v>
      </c>
      <c r="L27" s="373">
        <v>42473</v>
      </c>
      <c r="M27" s="373">
        <v>41791</v>
      </c>
      <c r="N27" s="373">
        <v>41689</v>
      </c>
      <c r="O27" s="375">
        <v>8174689</v>
      </c>
      <c r="P27" s="372">
        <v>2014</v>
      </c>
      <c r="Q27" s="375">
        <v>8588532.6306250002</v>
      </c>
      <c r="R27" s="375">
        <v>8174689</v>
      </c>
      <c r="U27" s="372" t="s">
        <v>1392</v>
      </c>
      <c r="V27" s="372" t="s">
        <v>1533</v>
      </c>
    </row>
    <row r="28" spans="1:22">
      <c r="A28" s="372" t="s">
        <v>1748</v>
      </c>
      <c r="B28" s="372" t="s">
        <v>753</v>
      </c>
      <c r="C28" s="372">
        <v>200216</v>
      </c>
      <c r="E28" s="372">
        <v>30472</v>
      </c>
      <c r="F28" s="372">
        <v>50568</v>
      </c>
      <c r="G28" s="372" t="s">
        <v>1425</v>
      </c>
      <c r="H28" s="372" t="s">
        <v>1534</v>
      </c>
      <c r="I28" s="372" t="s">
        <v>1535</v>
      </c>
      <c r="J28" s="372" t="s">
        <v>1421</v>
      </c>
      <c r="K28" s="373">
        <f>_xlfn.IFNA(VLOOKUP($F28,'Q4 2018 Initial PTP'!$B$1:$AJ$61,16,0),"Not In Previous Update")</f>
        <v>42180</v>
      </c>
      <c r="L28" s="373">
        <v>42180</v>
      </c>
      <c r="M28" s="373">
        <v>41426</v>
      </c>
      <c r="N28" s="373">
        <v>41325</v>
      </c>
      <c r="O28" s="375">
        <v>7519658</v>
      </c>
      <c r="P28" s="372">
        <v>2013</v>
      </c>
      <c r="Q28" s="375">
        <v>7900340.6862499993</v>
      </c>
      <c r="R28" s="375">
        <v>7519658</v>
      </c>
      <c r="S28" s="376">
        <v>5366606</v>
      </c>
      <c r="T28" s="372" t="s">
        <v>1449</v>
      </c>
      <c r="U28" s="372" t="s">
        <v>1392</v>
      </c>
      <c r="V28" s="372" t="s">
        <v>1538</v>
      </c>
    </row>
    <row r="29" spans="1:22">
      <c r="A29" s="372" t="s">
        <v>1748</v>
      </c>
      <c r="B29" s="372" t="s">
        <v>757</v>
      </c>
      <c r="C29" s="372">
        <v>200216</v>
      </c>
      <c r="E29" s="372">
        <v>30473</v>
      </c>
      <c r="F29" s="372">
        <v>50569</v>
      </c>
      <c r="G29" s="372" t="s">
        <v>1425</v>
      </c>
      <c r="H29" s="372" t="s">
        <v>1539</v>
      </c>
      <c r="I29" s="372" t="s">
        <v>1540</v>
      </c>
      <c r="J29" s="372" t="s">
        <v>1421</v>
      </c>
      <c r="K29" s="373">
        <f>_xlfn.IFNA(VLOOKUP($F29,'Q4 2018 Initial PTP'!$B$1:$AJ$61,16,0),"Not In Previous Update")</f>
        <v>42139</v>
      </c>
      <c r="L29" s="373">
        <v>42139</v>
      </c>
      <c r="M29" s="373">
        <v>41426</v>
      </c>
      <c r="N29" s="373">
        <v>41325</v>
      </c>
      <c r="O29" s="375">
        <v>1829026</v>
      </c>
      <c r="P29" s="372">
        <v>2013</v>
      </c>
      <c r="Q29" s="375">
        <v>1921620.4412499999</v>
      </c>
      <c r="R29" s="375">
        <v>1829026</v>
      </c>
      <c r="S29" s="376">
        <v>11990487</v>
      </c>
      <c r="T29" s="372" t="s">
        <v>1449</v>
      </c>
      <c r="U29" s="372" t="s">
        <v>1392</v>
      </c>
      <c r="V29" s="372" t="s">
        <v>1543</v>
      </c>
    </row>
    <row r="30" spans="1:22">
      <c r="A30" s="372" t="s">
        <v>1748</v>
      </c>
      <c r="B30" s="372" t="s">
        <v>757</v>
      </c>
      <c r="C30" s="372">
        <v>200216</v>
      </c>
      <c r="E30" s="372">
        <v>30474</v>
      </c>
      <c r="F30" s="372">
        <v>50570</v>
      </c>
      <c r="G30" s="372" t="s">
        <v>1425</v>
      </c>
      <c r="H30" s="372" t="s">
        <v>1544</v>
      </c>
      <c r="I30" s="372" t="s">
        <v>1545</v>
      </c>
      <c r="J30" s="372" t="s">
        <v>1421</v>
      </c>
      <c r="K30" s="373">
        <f>_xlfn.IFNA(VLOOKUP($F30,'Q4 2018 Initial PTP'!$B$1:$AJ$61,16,0),"Not In Previous Update")</f>
        <v>42139</v>
      </c>
      <c r="L30" s="373">
        <v>42139</v>
      </c>
      <c r="M30" s="373">
        <v>41426</v>
      </c>
      <c r="N30" s="373">
        <v>41325</v>
      </c>
      <c r="O30" s="375">
        <v>5653353</v>
      </c>
      <c r="P30" s="372">
        <v>2013</v>
      </c>
      <c r="Q30" s="375">
        <v>5939553.9956249995</v>
      </c>
      <c r="R30" s="375">
        <v>5653353</v>
      </c>
      <c r="S30" s="376" t="s">
        <v>1546</v>
      </c>
      <c r="T30" s="372" t="s">
        <v>1449</v>
      </c>
      <c r="U30" s="372" t="s">
        <v>1392</v>
      </c>
      <c r="V30" s="372" t="s">
        <v>1548</v>
      </c>
    </row>
    <row r="31" spans="1:22">
      <c r="A31" s="372" t="s">
        <v>1748</v>
      </c>
      <c r="B31" s="372" t="s">
        <v>757</v>
      </c>
      <c r="C31" s="372">
        <v>200216</v>
      </c>
      <c r="E31" s="372">
        <v>30475</v>
      </c>
      <c r="F31" s="372">
        <v>50571</v>
      </c>
      <c r="G31" s="372" t="s">
        <v>1425</v>
      </c>
      <c r="H31" s="372" t="s">
        <v>1550</v>
      </c>
      <c r="I31" s="372" t="s">
        <v>1551</v>
      </c>
      <c r="J31" s="372" t="s">
        <v>1421</v>
      </c>
      <c r="K31" s="373">
        <f>_xlfn.IFNA(VLOOKUP($F31,'Q4 2018 Initial PTP'!$B$1:$AJ$61,16,0),"Not In Previous Update")</f>
        <v>42139</v>
      </c>
      <c r="L31" s="373">
        <v>42139</v>
      </c>
      <c r="M31" s="373">
        <v>41426</v>
      </c>
      <c r="N31" s="373">
        <v>41325</v>
      </c>
      <c r="O31" s="375">
        <v>9145130</v>
      </c>
      <c r="P31" s="372">
        <v>2013</v>
      </c>
      <c r="Q31" s="375">
        <v>9608102.2062499989</v>
      </c>
      <c r="R31" s="375">
        <v>9145130</v>
      </c>
      <c r="S31" s="376" t="s">
        <v>1546</v>
      </c>
      <c r="T31" s="372" t="s">
        <v>1449</v>
      </c>
      <c r="U31" s="372" t="s">
        <v>1392</v>
      </c>
      <c r="V31" s="372" t="s">
        <v>1553</v>
      </c>
    </row>
    <row r="32" spans="1:22">
      <c r="A32" s="372" t="s">
        <v>1748</v>
      </c>
      <c r="B32" s="372" t="s">
        <v>670</v>
      </c>
      <c r="C32" s="372">
        <v>200272</v>
      </c>
      <c r="E32" s="372">
        <v>30747</v>
      </c>
      <c r="F32" s="372">
        <v>51014</v>
      </c>
      <c r="G32" s="372" t="s">
        <v>1425</v>
      </c>
      <c r="H32" s="372" t="s">
        <v>1554</v>
      </c>
      <c r="I32" s="372" t="s">
        <v>669</v>
      </c>
      <c r="J32" s="372" t="s">
        <v>1448</v>
      </c>
      <c r="K32" s="373">
        <f>_xlfn.IFNA(VLOOKUP($F32,'Q4 2018 Initial PTP'!$B$1:$AJ$61,16,0),"Not In Previous Update")</f>
        <v>42313</v>
      </c>
      <c r="L32" s="373">
        <v>42313</v>
      </c>
      <c r="M32" s="373">
        <v>42156</v>
      </c>
      <c r="N32" s="373">
        <v>41778</v>
      </c>
      <c r="O32" s="375">
        <v>12132497</v>
      </c>
      <c r="P32" s="372">
        <v>2014</v>
      </c>
      <c r="Q32" s="375">
        <v>12435809.424999999</v>
      </c>
      <c r="R32" s="375">
        <v>12132497</v>
      </c>
      <c r="U32" s="372" t="s">
        <v>1392</v>
      </c>
      <c r="V32" s="372" t="s">
        <v>1556</v>
      </c>
    </row>
    <row r="33" spans="1:22">
      <c r="A33" s="372" t="s">
        <v>1748</v>
      </c>
      <c r="B33" s="372" t="s">
        <v>670</v>
      </c>
      <c r="C33" s="372">
        <v>200272</v>
      </c>
      <c r="E33" s="372">
        <v>30748</v>
      </c>
      <c r="F33" s="372">
        <v>51015</v>
      </c>
      <c r="G33" s="372" t="s">
        <v>1425</v>
      </c>
      <c r="H33" s="372" t="s">
        <v>1557</v>
      </c>
      <c r="I33" s="372" t="s">
        <v>674</v>
      </c>
      <c r="J33" s="372" t="s">
        <v>1448</v>
      </c>
      <c r="K33" s="373">
        <f>_xlfn.IFNA(VLOOKUP($F33,'Q4 2018 Initial PTP'!$B$1:$AJ$61,16,0),"Not In Previous Update")</f>
        <v>42004</v>
      </c>
      <c r="L33" s="373">
        <v>42004</v>
      </c>
      <c r="M33" s="373">
        <v>42156</v>
      </c>
      <c r="N33" s="373">
        <v>41778</v>
      </c>
      <c r="O33" s="375">
        <v>8318584</v>
      </c>
      <c r="P33" s="372">
        <v>2014</v>
      </c>
      <c r="Q33" s="375">
        <v>8318584</v>
      </c>
      <c r="R33" s="375">
        <v>8318584</v>
      </c>
      <c r="U33" s="372" t="s">
        <v>1392</v>
      </c>
      <c r="V33" s="372" t="s">
        <v>1559</v>
      </c>
    </row>
    <row r="34" spans="1:22">
      <c r="A34" s="372" t="s">
        <v>1748</v>
      </c>
      <c r="B34" s="372" t="s">
        <v>797</v>
      </c>
      <c r="C34" s="372">
        <v>200306</v>
      </c>
      <c r="E34" s="372">
        <v>30731</v>
      </c>
      <c r="F34" s="372">
        <v>50990</v>
      </c>
      <c r="G34" s="372" t="s">
        <v>1425</v>
      </c>
      <c r="H34" s="372" t="s">
        <v>1561</v>
      </c>
      <c r="I34" s="372" t="s">
        <v>1562</v>
      </c>
      <c r="J34" s="372" t="s">
        <v>1421</v>
      </c>
      <c r="K34" s="373">
        <f>_xlfn.IFNA(VLOOKUP($F34,'Q4 2018 Initial PTP'!$B$1:$AJ$61,16,0),"Not In Previous Update")</f>
        <v>42114</v>
      </c>
      <c r="L34" s="373">
        <v>42114</v>
      </c>
      <c r="M34" s="373">
        <v>42156</v>
      </c>
      <c r="N34" s="373">
        <v>41967</v>
      </c>
      <c r="O34" s="375">
        <v>4715419</v>
      </c>
      <c r="P34" s="372">
        <v>2015</v>
      </c>
      <c r="Q34" s="375">
        <v>4715419</v>
      </c>
      <c r="R34" s="375">
        <v>7381799</v>
      </c>
      <c r="U34" s="372" t="s">
        <v>1392</v>
      </c>
      <c r="V34" s="372" t="s">
        <v>1564</v>
      </c>
    </row>
    <row r="35" spans="1:22">
      <c r="A35" s="372" t="s">
        <v>1748</v>
      </c>
      <c r="B35" s="372" t="s">
        <v>721</v>
      </c>
      <c r="C35" s="372">
        <v>20122</v>
      </c>
      <c r="E35" s="372">
        <v>30296</v>
      </c>
      <c r="F35" s="372">
        <v>50334</v>
      </c>
      <c r="G35" s="372" t="s">
        <v>1425</v>
      </c>
      <c r="H35" s="372" t="s">
        <v>1566</v>
      </c>
      <c r="I35" s="372" t="s">
        <v>1567</v>
      </c>
      <c r="J35" s="372" t="s">
        <v>1421</v>
      </c>
      <c r="K35" s="373">
        <f>_xlfn.IFNA(VLOOKUP($F35,'Q4 2018 Initial PTP'!$B$1:$AJ$61,16,0),"Not In Previous Update")</f>
        <v>42481</v>
      </c>
      <c r="L35" s="373">
        <v>42481</v>
      </c>
      <c r="M35" s="373">
        <v>42522</v>
      </c>
      <c r="N35" s="373">
        <v>40588</v>
      </c>
      <c r="O35" s="375">
        <v>1166400</v>
      </c>
      <c r="P35" s="372">
        <v>2014</v>
      </c>
      <c r="Q35" s="375">
        <v>1225449</v>
      </c>
      <c r="R35" s="375">
        <v>1166400</v>
      </c>
      <c r="U35" s="372" t="s">
        <v>1392</v>
      </c>
      <c r="V35" s="372" t="s">
        <v>1568</v>
      </c>
    </row>
    <row r="36" spans="1:22">
      <c r="A36" s="372" t="s">
        <v>1748</v>
      </c>
      <c r="B36" s="372" t="s">
        <v>781</v>
      </c>
      <c r="C36" s="372">
        <v>200246</v>
      </c>
      <c r="E36" s="372">
        <v>30573</v>
      </c>
      <c r="F36" s="372">
        <v>50718</v>
      </c>
      <c r="G36" s="372" t="s">
        <v>1425</v>
      </c>
      <c r="H36" s="372" t="s">
        <v>1569</v>
      </c>
      <c r="I36" s="372" t="s">
        <v>780</v>
      </c>
      <c r="J36" s="372" t="s">
        <v>1421</v>
      </c>
      <c r="K36" s="373">
        <f>_xlfn.IFNA(VLOOKUP($F36,'Q4 2018 Initial PTP'!$B$1:$AJ$61,16,0),"Not In Previous Update")</f>
        <v>42907</v>
      </c>
      <c r="L36" s="373">
        <v>42907</v>
      </c>
      <c r="M36" s="373">
        <v>43617</v>
      </c>
      <c r="N36" s="373">
        <v>41689</v>
      </c>
      <c r="O36" s="375">
        <v>6695986</v>
      </c>
      <c r="P36" s="372">
        <v>2014</v>
      </c>
      <c r="Q36" s="375">
        <v>7210844.5485312492</v>
      </c>
      <c r="R36" s="375">
        <v>6695986</v>
      </c>
      <c r="U36" s="372" t="s">
        <v>1392</v>
      </c>
      <c r="V36" s="372" t="s">
        <v>1572</v>
      </c>
    </row>
    <row r="37" spans="1:22">
      <c r="A37" s="372" t="s">
        <v>1748</v>
      </c>
      <c r="B37" s="372" t="s">
        <v>1573</v>
      </c>
      <c r="C37" s="372">
        <v>200246</v>
      </c>
      <c r="E37" s="372">
        <v>30574</v>
      </c>
      <c r="F37" s="372">
        <v>50719</v>
      </c>
      <c r="G37" s="372" t="s">
        <v>1425</v>
      </c>
      <c r="H37" s="372" t="s">
        <v>1574</v>
      </c>
      <c r="I37" s="372" t="s">
        <v>783</v>
      </c>
      <c r="J37" s="372" t="s">
        <v>1421</v>
      </c>
      <c r="K37" s="373">
        <f>_xlfn.IFNA(VLOOKUP($F37,'Q4 2018 Initial PTP'!$B$1:$AJ$61,16,0),"Not In Previous Update")</f>
        <v>43048</v>
      </c>
      <c r="L37" s="373">
        <v>43048</v>
      </c>
      <c r="M37" s="373">
        <v>43617</v>
      </c>
      <c r="N37" s="373">
        <v>41689</v>
      </c>
      <c r="O37" s="375">
        <v>2819806</v>
      </c>
      <c r="P37" s="372">
        <v>2014</v>
      </c>
      <c r="Q37" s="375">
        <v>3036622.6457187496</v>
      </c>
      <c r="R37" s="375">
        <v>2819806</v>
      </c>
      <c r="U37" s="372" t="s">
        <v>1392</v>
      </c>
      <c r="V37" s="372" t="s">
        <v>1577</v>
      </c>
    </row>
    <row r="38" spans="1:22">
      <c r="A38" s="372" t="s">
        <v>1748</v>
      </c>
      <c r="B38" s="372" t="s">
        <v>822</v>
      </c>
      <c r="C38" s="372">
        <v>200246</v>
      </c>
      <c r="E38" s="372">
        <v>30575</v>
      </c>
      <c r="F38" s="372">
        <v>50720</v>
      </c>
      <c r="G38" s="372" t="s">
        <v>1425</v>
      </c>
      <c r="H38" s="372" t="s">
        <v>1578</v>
      </c>
      <c r="I38" s="372" t="s">
        <v>785</v>
      </c>
      <c r="J38" s="372" t="s">
        <v>1421</v>
      </c>
      <c r="K38" s="373">
        <f>_xlfn.IFNA(VLOOKUP($F38,'Q4 2018 Initial PTP'!$B$1:$AJ$61,16,0),"Not In Previous Update")</f>
        <v>43161</v>
      </c>
      <c r="L38" s="373">
        <v>43161</v>
      </c>
      <c r="M38" s="373">
        <v>41791</v>
      </c>
      <c r="N38" s="373">
        <v>41689</v>
      </c>
      <c r="O38" s="375">
        <v>8851677</v>
      </c>
      <c r="P38" s="372">
        <v>2014</v>
      </c>
      <c r="Q38" s="375">
        <v>9770595.1762488261</v>
      </c>
      <c r="R38" s="375">
        <v>11571330</v>
      </c>
      <c r="U38" s="372" t="s">
        <v>1392</v>
      </c>
      <c r="V38" s="372" t="s">
        <v>1581</v>
      </c>
    </row>
    <row r="39" spans="1:22">
      <c r="A39" s="372" t="s">
        <v>1748</v>
      </c>
      <c r="B39" s="372" t="s">
        <v>822</v>
      </c>
      <c r="C39" s="372">
        <v>200246</v>
      </c>
      <c r="E39" s="372">
        <v>30576</v>
      </c>
      <c r="F39" s="372">
        <v>50721</v>
      </c>
      <c r="G39" s="372" t="s">
        <v>1425</v>
      </c>
      <c r="H39" s="372" t="s">
        <v>1582</v>
      </c>
      <c r="I39" s="372" t="s">
        <v>787</v>
      </c>
      <c r="J39" s="372" t="s">
        <v>1421</v>
      </c>
      <c r="K39" s="373">
        <f>_xlfn.IFNA(VLOOKUP($F39,'Q4 2018 Initial PTP'!$B$1:$AJ$61,16,0),"Not In Previous Update")</f>
        <v>42888</v>
      </c>
      <c r="L39" s="373">
        <v>42888</v>
      </c>
      <c r="M39" s="373">
        <v>41791</v>
      </c>
      <c r="N39" s="373">
        <v>41689</v>
      </c>
      <c r="O39" s="375">
        <v>15248925</v>
      </c>
      <c r="P39" s="372">
        <v>2014</v>
      </c>
      <c r="Q39" s="375">
        <v>16421424.373828122</v>
      </c>
      <c r="R39" s="375">
        <v>19751448</v>
      </c>
      <c r="U39" s="372" t="s">
        <v>1392</v>
      </c>
      <c r="V39" s="372" t="s">
        <v>1584</v>
      </c>
    </row>
    <row r="40" spans="1:22">
      <c r="A40" s="372" t="s">
        <v>1748</v>
      </c>
      <c r="B40" s="372" t="s">
        <v>1593</v>
      </c>
      <c r="C40" s="372">
        <v>200314</v>
      </c>
      <c r="E40" s="372">
        <v>30895</v>
      </c>
      <c r="F40" s="372">
        <v>51215</v>
      </c>
      <c r="G40" s="372" t="s">
        <v>1425</v>
      </c>
      <c r="H40" s="372" t="s">
        <v>1594</v>
      </c>
      <c r="I40" s="372" t="s">
        <v>1595</v>
      </c>
      <c r="J40" s="372" t="s">
        <v>1421</v>
      </c>
      <c r="K40" s="373">
        <f>_xlfn.IFNA(VLOOKUP($F40,'Q4 2018 Initial PTP'!$B$1:$AJ$61,16,0),"Not In Previous Update")</f>
        <v>43089</v>
      </c>
      <c r="L40" s="373">
        <v>43089</v>
      </c>
      <c r="M40" s="373">
        <v>42522</v>
      </c>
      <c r="N40" s="373">
        <v>42053</v>
      </c>
      <c r="O40" s="375">
        <v>4294228</v>
      </c>
      <c r="P40" s="372">
        <v>2015</v>
      </c>
      <c r="Q40" s="375">
        <v>4511623.2924999995</v>
      </c>
      <c r="R40" s="375">
        <v>4294228</v>
      </c>
      <c r="U40" s="372" t="s">
        <v>1392</v>
      </c>
      <c r="V40" s="372" t="s">
        <v>1598</v>
      </c>
    </row>
    <row r="41" spans="1:22">
      <c r="A41" s="372" t="s">
        <v>1748</v>
      </c>
      <c r="B41" s="372" t="s">
        <v>823</v>
      </c>
      <c r="C41" s="372">
        <v>200298</v>
      </c>
      <c r="E41" s="372">
        <v>30761</v>
      </c>
      <c r="F41" s="372">
        <v>51033</v>
      </c>
      <c r="G41" s="372" t="s">
        <v>1425</v>
      </c>
      <c r="H41" s="372" t="s">
        <v>1600</v>
      </c>
      <c r="I41" s="372" t="s">
        <v>807</v>
      </c>
      <c r="J41" s="372" t="s">
        <v>1433</v>
      </c>
      <c r="K41" s="373">
        <f>_xlfn.IFNA(VLOOKUP($F41,'Q4 2018 Initial PTP'!$B$1:$AJ$61,16,0),"Not In Previous Update")</f>
        <v>43983</v>
      </c>
      <c r="L41" s="373">
        <v>43983</v>
      </c>
      <c r="M41" s="373">
        <v>43983</v>
      </c>
      <c r="N41" s="373">
        <v>41912</v>
      </c>
      <c r="O41" s="375">
        <v>6566218</v>
      </c>
      <c r="P41" s="372">
        <v>2014</v>
      </c>
      <c r="Q41" s="375">
        <v>7429073</v>
      </c>
      <c r="R41" s="375">
        <v>6566218</v>
      </c>
      <c r="U41" s="372" t="s">
        <v>1393</v>
      </c>
      <c r="V41" s="372" t="s">
        <v>1603</v>
      </c>
    </row>
    <row r="42" spans="1:22">
      <c r="A42" s="372" t="s">
        <v>1748</v>
      </c>
      <c r="B42" s="372" t="s">
        <v>823</v>
      </c>
      <c r="C42" s="372">
        <v>200406</v>
      </c>
      <c r="E42" s="372">
        <v>30889</v>
      </c>
      <c r="F42" s="372">
        <v>51207</v>
      </c>
      <c r="G42" s="372" t="s">
        <v>1425</v>
      </c>
      <c r="H42" s="372" t="s">
        <v>1604</v>
      </c>
      <c r="I42" s="372" t="s">
        <v>1605</v>
      </c>
      <c r="J42" s="372" t="s">
        <v>1421</v>
      </c>
      <c r="K42" s="373">
        <f>_xlfn.IFNA(VLOOKUP($F42,'Q4 2018 Initial PTP'!$B$1:$AJ$61,16,0),"Not In Previous Update")</f>
        <v>43230</v>
      </c>
      <c r="L42" s="373">
        <v>43230</v>
      </c>
      <c r="M42" s="373">
        <v>42887</v>
      </c>
      <c r="N42" s="373">
        <v>42599</v>
      </c>
      <c r="O42" s="375">
        <v>5285437</v>
      </c>
      <c r="P42" s="372">
        <v>2016</v>
      </c>
      <c r="Q42" s="375">
        <v>5553012.2481249999</v>
      </c>
      <c r="R42" s="375">
        <v>5919107</v>
      </c>
      <c r="U42" s="372" t="s">
        <v>1392</v>
      </c>
      <c r="V42" s="372" t="s">
        <v>1607</v>
      </c>
    </row>
    <row r="43" spans="1:22">
      <c r="A43" s="372" t="s">
        <v>1748</v>
      </c>
      <c r="B43" s="372" t="s">
        <v>813</v>
      </c>
      <c r="C43" s="372">
        <v>200339</v>
      </c>
      <c r="E43" s="372">
        <v>30762</v>
      </c>
      <c r="F43" s="372">
        <v>51034</v>
      </c>
      <c r="G43" s="372" t="s">
        <v>1425</v>
      </c>
      <c r="H43" s="372" t="s">
        <v>1608</v>
      </c>
      <c r="I43" s="372" t="s">
        <v>1609</v>
      </c>
      <c r="J43" s="372" t="s">
        <v>1421</v>
      </c>
      <c r="K43" s="373">
        <f>_xlfn.IFNA(VLOOKUP($F43,'Q4 2018 Initial PTP'!$B$1:$AJ$61,16,0),"Not In Previous Update")</f>
        <v>43525</v>
      </c>
      <c r="L43" s="373">
        <v>43525</v>
      </c>
      <c r="M43" s="373">
        <v>43525</v>
      </c>
      <c r="N43" s="373">
        <v>42080</v>
      </c>
      <c r="O43" s="375">
        <v>6629465</v>
      </c>
      <c r="P43" s="372">
        <v>2015</v>
      </c>
      <c r="Q43" s="375">
        <v>7317689</v>
      </c>
      <c r="R43" s="375">
        <v>9905114</v>
      </c>
      <c r="U43" s="372" t="s">
        <v>1393</v>
      </c>
      <c r="V43" s="372" t="s">
        <v>1612</v>
      </c>
    </row>
    <row r="44" spans="1:22">
      <c r="A44" s="372" t="s">
        <v>1748</v>
      </c>
      <c r="B44" s="372" t="s">
        <v>813</v>
      </c>
      <c r="C44" s="372">
        <v>200339</v>
      </c>
      <c r="E44" s="372">
        <v>30762</v>
      </c>
      <c r="F44" s="372">
        <v>51035</v>
      </c>
      <c r="G44" s="372" t="s">
        <v>1425</v>
      </c>
      <c r="H44" s="372" t="s">
        <v>1608</v>
      </c>
      <c r="I44" s="372" t="s">
        <v>1613</v>
      </c>
      <c r="J44" s="372" t="s">
        <v>1421</v>
      </c>
      <c r="K44" s="373">
        <f>_xlfn.IFNA(VLOOKUP($F44,'Q4 2018 Initial PTP'!$B$1:$AJ$61,16,0),"Not In Previous Update")</f>
        <v>43525</v>
      </c>
      <c r="L44" s="373">
        <v>43525</v>
      </c>
      <c r="M44" s="373">
        <v>43525</v>
      </c>
      <c r="N44" s="373">
        <v>42080</v>
      </c>
      <c r="O44" s="375">
        <v>652658</v>
      </c>
      <c r="P44" s="372">
        <v>2015</v>
      </c>
      <c r="Q44" s="375">
        <v>720412</v>
      </c>
      <c r="R44" s="375">
        <v>1144751</v>
      </c>
      <c r="U44" s="372" t="s">
        <v>1393</v>
      </c>
      <c r="V44" s="372" t="s">
        <v>1614</v>
      </c>
    </row>
    <row r="45" spans="1:22">
      <c r="A45" s="372" t="s">
        <v>1748</v>
      </c>
      <c r="B45" s="372" t="s">
        <v>1615</v>
      </c>
      <c r="C45" s="372">
        <v>200314</v>
      </c>
      <c r="E45" s="372">
        <v>30873</v>
      </c>
      <c r="F45" s="372">
        <v>51187</v>
      </c>
      <c r="G45" s="372" t="s">
        <v>1425</v>
      </c>
      <c r="H45" s="372" t="s">
        <v>1616</v>
      </c>
      <c r="I45" s="372" t="s">
        <v>1617</v>
      </c>
      <c r="J45" s="372" t="s">
        <v>1421</v>
      </c>
      <c r="K45" s="373">
        <f>_xlfn.IFNA(VLOOKUP($F45,'Q4 2018 Initial PTP'!$B$1:$AJ$61,16,0),"Not In Previous Update")</f>
        <v>42922</v>
      </c>
      <c r="L45" s="373">
        <v>42922</v>
      </c>
      <c r="M45" s="373">
        <v>42522</v>
      </c>
      <c r="N45" s="373">
        <v>42053</v>
      </c>
      <c r="O45" s="375">
        <v>15821763</v>
      </c>
      <c r="P45" s="372">
        <v>2015</v>
      </c>
      <c r="Q45" s="375">
        <v>16622739.751874998</v>
      </c>
      <c r="R45" s="375">
        <v>9397311</v>
      </c>
      <c r="U45" s="372" t="s">
        <v>1392</v>
      </c>
      <c r="V45" s="372" t="s">
        <v>1620</v>
      </c>
    </row>
    <row r="46" spans="1:22">
      <c r="A46" s="372" t="s">
        <v>1748</v>
      </c>
      <c r="B46" s="372" t="s">
        <v>792</v>
      </c>
      <c r="C46" s="372">
        <v>200310</v>
      </c>
      <c r="E46" s="372">
        <v>30619</v>
      </c>
      <c r="F46" s="372">
        <v>50802</v>
      </c>
      <c r="G46" s="372" t="s">
        <v>1425</v>
      </c>
      <c r="H46" s="372" t="s">
        <v>1599</v>
      </c>
      <c r="I46" s="372" t="s">
        <v>791</v>
      </c>
      <c r="J46" s="372" t="s">
        <v>1448</v>
      </c>
      <c r="K46" s="373">
        <f>_xlfn.IFNA(VLOOKUP($F46,'Q4 2018 Initial PTP'!$B$1:$AJ$61,16,0),"Not In Previous Update")</f>
        <v>42915</v>
      </c>
      <c r="L46" s="373">
        <v>42915</v>
      </c>
      <c r="M46" s="373">
        <v>42156</v>
      </c>
      <c r="N46" s="373">
        <v>41975</v>
      </c>
      <c r="O46" s="375">
        <v>11652107</v>
      </c>
      <c r="P46" s="372">
        <v>2014</v>
      </c>
      <c r="Q46" s="375">
        <v>12548044.789796874</v>
      </c>
      <c r="R46" s="375">
        <v>11652107</v>
      </c>
      <c r="U46" s="372" t="s">
        <v>1392</v>
      </c>
      <c r="V46" s="372" t="s">
        <v>1622</v>
      </c>
    </row>
    <row r="47" spans="1:22">
      <c r="A47" s="372" t="s">
        <v>1748</v>
      </c>
      <c r="B47" s="372" t="s">
        <v>1623</v>
      </c>
      <c r="C47" s="372">
        <v>200361</v>
      </c>
      <c r="E47" s="372">
        <v>30598</v>
      </c>
      <c r="F47" s="372">
        <v>50759</v>
      </c>
      <c r="G47" s="372" t="s">
        <v>1425</v>
      </c>
      <c r="H47" s="372" t="s">
        <v>1624</v>
      </c>
      <c r="I47" s="372" t="s">
        <v>1625</v>
      </c>
      <c r="J47" s="372" t="s">
        <v>1421</v>
      </c>
      <c r="K47" s="373">
        <f>_xlfn.IFNA(VLOOKUP($F47,'Q4 2018 Initial PTP'!$B$1:$AJ$61,16,0),"Not In Previous Update")</f>
        <v>42912</v>
      </c>
      <c r="L47" s="373">
        <v>42912</v>
      </c>
      <c r="M47" s="373">
        <v>42887</v>
      </c>
      <c r="N47" s="373">
        <v>42349</v>
      </c>
      <c r="O47" s="375">
        <v>1409347</v>
      </c>
      <c r="P47" s="372">
        <v>2016</v>
      </c>
      <c r="Q47" s="375">
        <v>1444580.6749999998</v>
      </c>
      <c r="R47" s="375">
        <v>1409347</v>
      </c>
      <c r="U47" s="372" t="s">
        <v>1392</v>
      </c>
      <c r="V47" s="372" t="s">
        <v>1628</v>
      </c>
    </row>
    <row r="48" spans="1:22">
      <c r="B48" s="372" t="s">
        <v>1629</v>
      </c>
      <c r="C48" s="372">
        <v>200382</v>
      </c>
      <c r="E48" s="372">
        <v>30809</v>
      </c>
      <c r="F48" s="372">
        <v>51096</v>
      </c>
      <c r="G48" s="372" t="s">
        <v>1425</v>
      </c>
      <c r="H48" s="372" t="s">
        <v>1630</v>
      </c>
      <c r="I48" s="372" t="s">
        <v>1631</v>
      </c>
      <c r="J48" s="372" t="s">
        <v>1421</v>
      </c>
      <c r="K48" s="373">
        <f>_xlfn.IFNA(VLOOKUP($F48,'Q4 2018 Initial PTP'!$B$1:$AJ$61,16,0),"Not In Previous Update")</f>
        <v>44348</v>
      </c>
      <c r="L48" s="373">
        <v>44348</v>
      </c>
      <c r="M48" s="373">
        <v>44348</v>
      </c>
      <c r="N48" s="373">
        <v>42472</v>
      </c>
      <c r="O48" s="375">
        <v>4319501</v>
      </c>
      <c r="P48" s="372">
        <v>2016</v>
      </c>
      <c r="Q48" s="375">
        <v>4651630</v>
      </c>
      <c r="R48" s="375">
        <v>4319501</v>
      </c>
      <c r="U48" s="372" t="s">
        <v>1393</v>
      </c>
      <c r="V48" s="372" t="s">
        <v>1634</v>
      </c>
    </row>
    <row r="49" spans="1:22">
      <c r="B49" s="372" t="s">
        <v>821</v>
      </c>
      <c r="C49" s="372">
        <v>200406</v>
      </c>
      <c r="E49" s="372">
        <v>31009</v>
      </c>
      <c r="F49" s="372">
        <v>51454</v>
      </c>
      <c r="G49" s="372" t="s">
        <v>1425</v>
      </c>
      <c r="H49" s="372" t="s">
        <v>1757</v>
      </c>
      <c r="I49" s="372" t="s">
        <v>1635</v>
      </c>
      <c r="J49" s="372" t="s">
        <v>1421</v>
      </c>
      <c r="K49" s="373">
        <f>_xlfn.IFNA(VLOOKUP($F49,'Q4 2018 Initial PTP'!$B$1:$AJ$61,16,0),"Not In Previous Update")</f>
        <v>43224</v>
      </c>
      <c r="L49" s="373">
        <v>43224</v>
      </c>
      <c r="M49" s="373">
        <v>43252</v>
      </c>
      <c r="N49" s="373">
        <v>42599</v>
      </c>
      <c r="O49" s="375">
        <v>5974766</v>
      </c>
      <c r="P49" s="372">
        <v>2016</v>
      </c>
      <c r="Q49" s="375">
        <v>6277238.5287499996</v>
      </c>
      <c r="R49" s="375">
        <v>5974766</v>
      </c>
      <c r="U49" s="372" t="s">
        <v>1392</v>
      </c>
      <c r="V49" s="372" t="s">
        <v>1638</v>
      </c>
    </row>
    <row r="50" spans="1:22">
      <c r="B50" s="372" t="s">
        <v>821</v>
      </c>
      <c r="C50" s="372">
        <v>200406</v>
      </c>
      <c r="E50" s="372">
        <v>31039</v>
      </c>
      <c r="F50" s="372">
        <v>51524</v>
      </c>
      <c r="G50" s="372" t="s">
        <v>1425</v>
      </c>
      <c r="H50" s="372" t="s">
        <v>1758</v>
      </c>
      <c r="I50" s="372" t="s">
        <v>1639</v>
      </c>
      <c r="J50" s="372" t="s">
        <v>1421</v>
      </c>
      <c r="K50" s="373">
        <f>_xlfn.IFNA(VLOOKUP($F50,'Q4 2018 Initial PTP'!$B$1:$AJ$61,16,0),"Not In Previous Update")</f>
        <v>42723</v>
      </c>
      <c r="L50" s="373">
        <v>42723</v>
      </c>
      <c r="M50" s="373">
        <v>43983</v>
      </c>
      <c r="N50" s="373">
        <v>42599</v>
      </c>
      <c r="O50" s="375">
        <v>4365864</v>
      </c>
      <c r="P50" s="372">
        <v>2016</v>
      </c>
      <c r="Q50" s="375">
        <v>4365864</v>
      </c>
      <c r="R50" s="375">
        <v>4365864</v>
      </c>
      <c r="U50" s="372" t="s">
        <v>1392</v>
      </c>
      <c r="V50" s="372" t="s">
        <v>1641</v>
      </c>
    </row>
    <row r="51" spans="1:22">
      <c r="A51" s="372" t="s">
        <v>1748</v>
      </c>
      <c r="B51" s="372" t="s">
        <v>1642</v>
      </c>
      <c r="C51" s="372">
        <v>200386</v>
      </c>
      <c r="E51" s="372">
        <v>30997</v>
      </c>
      <c r="F51" s="372">
        <v>51433</v>
      </c>
      <c r="G51" s="372" t="s">
        <v>1425</v>
      </c>
      <c r="H51" s="372" t="s">
        <v>1643</v>
      </c>
      <c r="I51" s="372" t="s">
        <v>1644</v>
      </c>
      <c r="J51" s="372" t="s">
        <v>1421</v>
      </c>
      <c r="K51" s="373">
        <f>_xlfn.IFNA(VLOOKUP($F51,'Q4 2018 Initial PTP'!$B$1:$AJ$61,16,0),"Not In Previous Update")</f>
        <v>43465</v>
      </c>
      <c r="L51" s="373">
        <v>43453</v>
      </c>
      <c r="M51" s="373">
        <v>42887</v>
      </c>
      <c r="N51" s="373">
        <v>42507</v>
      </c>
      <c r="O51" s="375">
        <v>758441</v>
      </c>
      <c r="P51" s="372">
        <v>2016</v>
      </c>
      <c r="Q51" s="375">
        <v>816758</v>
      </c>
      <c r="R51" s="375">
        <v>1997360</v>
      </c>
      <c r="U51" s="372" t="s">
        <v>1394</v>
      </c>
      <c r="V51" s="372" t="s">
        <v>1646</v>
      </c>
    </row>
    <row r="52" spans="1:22">
      <c r="A52" s="372" t="s">
        <v>1748</v>
      </c>
      <c r="B52" s="372" t="s">
        <v>820</v>
      </c>
      <c r="C52" s="372">
        <v>200386</v>
      </c>
      <c r="E52" s="372">
        <v>31058</v>
      </c>
      <c r="F52" s="372">
        <v>51561</v>
      </c>
      <c r="G52" s="372" t="s">
        <v>1425</v>
      </c>
      <c r="H52" s="372" t="s">
        <v>1647</v>
      </c>
      <c r="I52" s="372" t="s">
        <v>1648</v>
      </c>
      <c r="J52" s="372" t="s">
        <v>1421</v>
      </c>
      <c r="K52" s="373">
        <f>_xlfn.IFNA(VLOOKUP($F52,'Q4 2018 Initial PTP'!$B$1:$AJ$61,16,0),"Not In Previous Update")</f>
        <v>43617</v>
      </c>
      <c r="L52" s="373">
        <v>43617</v>
      </c>
      <c r="M52" s="373">
        <v>43252</v>
      </c>
      <c r="N52" s="373">
        <v>42507</v>
      </c>
      <c r="O52" s="375">
        <v>11778983</v>
      </c>
      <c r="P52" s="372">
        <v>2016</v>
      </c>
      <c r="Q52" s="375">
        <v>12684677</v>
      </c>
      <c r="R52" s="375">
        <v>11778983</v>
      </c>
      <c r="U52" s="372" t="s">
        <v>1394</v>
      </c>
      <c r="V52" s="372" t="s">
        <v>1651</v>
      </c>
    </row>
    <row r="53" spans="1:22">
      <c r="A53" s="372" t="s">
        <v>1748</v>
      </c>
      <c r="B53" s="372" t="s">
        <v>820</v>
      </c>
      <c r="C53" s="372">
        <v>200386</v>
      </c>
      <c r="E53" s="372">
        <v>31058</v>
      </c>
      <c r="F53" s="372">
        <v>51562</v>
      </c>
      <c r="G53" s="372" t="s">
        <v>1425</v>
      </c>
      <c r="H53" s="372" t="s">
        <v>1647</v>
      </c>
      <c r="I53" s="372" t="s">
        <v>1652</v>
      </c>
      <c r="J53" s="372" t="s">
        <v>1421</v>
      </c>
      <c r="K53" s="373">
        <f>_xlfn.IFNA(VLOOKUP($F53,'Q4 2018 Initial PTP'!$B$1:$AJ$61,16,0),"Not In Previous Update")</f>
        <v>43617</v>
      </c>
      <c r="L53" s="373">
        <v>43617</v>
      </c>
      <c r="M53" s="373">
        <v>43252</v>
      </c>
      <c r="N53" s="373">
        <v>42507</v>
      </c>
      <c r="O53" s="375">
        <v>7699929</v>
      </c>
      <c r="P53" s="372">
        <v>2016</v>
      </c>
      <c r="Q53" s="375">
        <v>8291982</v>
      </c>
      <c r="R53" s="375">
        <v>7699929</v>
      </c>
      <c r="U53" s="372" t="s">
        <v>1394</v>
      </c>
      <c r="V53" s="372" t="s">
        <v>1654</v>
      </c>
    </row>
    <row r="54" spans="1:22">
      <c r="A54" s="372" t="s">
        <v>1748</v>
      </c>
      <c r="B54" s="372" t="s">
        <v>1656</v>
      </c>
      <c r="C54" s="372">
        <v>200431</v>
      </c>
      <c r="E54" s="372">
        <v>31131</v>
      </c>
      <c r="F54" s="372">
        <v>51738</v>
      </c>
      <c r="G54" s="372" t="s">
        <v>1425</v>
      </c>
      <c r="H54" s="372" t="s">
        <v>1657</v>
      </c>
      <c r="I54" s="372" t="s">
        <v>1658</v>
      </c>
      <c r="J54" s="372" t="s">
        <v>1560</v>
      </c>
      <c r="K54" s="373">
        <f>_xlfn.IFNA(VLOOKUP($F54,'Q4 2018 Initial PTP'!$B$1:$AJ$61,16,0),"Not In Previous Update")</f>
        <v>43831</v>
      </c>
      <c r="L54" s="373">
        <v>43831</v>
      </c>
      <c r="M54" s="373">
        <v>42736</v>
      </c>
      <c r="N54" s="373">
        <v>42787</v>
      </c>
      <c r="O54" s="375">
        <v>4780000</v>
      </c>
      <c r="P54" s="372">
        <v>2017</v>
      </c>
      <c r="Q54" s="375">
        <v>5021988</v>
      </c>
      <c r="R54" s="375">
        <v>4780000</v>
      </c>
      <c r="U54" s="372" t="s">
        <v>1394</v>
      </c>
      <c r="V54" s="372" t="s">
        <v>1661</v>
      </c>
    </row>
    <row r="55" spans="1:22">
      <c r="A55" s="372" t="s">
        <v>1748</v>
      </c>
      <c r="B55" s="372" t="s">
        <v>1662</v>
      </c>
      <c r="C55" s="372">
        <v>200446</v>
      </c>
      <c r="E55" s="372">
        <v>41202</v>
      </c>
      <c r="F55" s="372">
        <v>61858</v>
      </c>
      <c r="G55" s="372" t="s">
        <v>1425</v>
      </c>
      <c r="H55" s="372" t="s">
        <v>1663</v>
      </c>
      <c r="I55" s="372" t="s">
        <v>1664</v>
      </c>
      <c r="J55" s="372" t="s">
        <v>1421</v>
      </c>
      <c r="K55" s="373">
        <f>_xlfn.IFNA(VLOOKUP($F55,'Q4 2018 Initial PTP'!$B$1:$AJ$61,16,0),"Not In Previous Update")</f>
        <v>43617</v>
      </c>
      <c r="L55" s="373">
        <v>43617</v>
      </c>
      <c r="M55" s="373">
        <v>43252</v>
      </c>
      <c r="N55" s="373">
        <v>42867</v>
      </c>
      <c r="O55" s="375">
        <v>6014381</v>
      </c>
      <c r="P55" s="372">
        <v>2017</v>
      </c>
      <c r="Q55" s="375">
        <v>6318859</v>
      </c>
      <c r="R55" s="375">
        <v>6014381</v>
      </c>
      <c r="U55" s="372" t="s">
        <v>1394</v>
      </c>
      <c r="V55" s="372" t="s">
        <v>1667</v>
      </c>
    </row>
    <row r="56" spans="1:22">
      <c r="A56" s="372" t="s">
        <v>1748</v>
      </c>
      <c r="B56" s="372" t="s">
        <v>824</v>
      </c>
      <c r="C56" s="372">
        <v>200446</v>
      </c>
      <c r="E56" s="372">
        <v>31186</v>
      </c>
      <c r="F56" s="372">
        <v>51831</v>
      </c>
      <c r="G56" s="372" t="s">
        <v>1425</v>
      </c>
      <c r="H56" s="372" t="s">
        <v>1668</v>
      </c>
      <c r="I56" s="372" t="s">
        <v>1669</v>
      </c>
      <c r="J56" s="372" t="s">
        <v>1421</v>
      </c>
      <c r="K56" s="373">
        <f>_xlfn.IFNA(VLOOKUP($F56,'Q4 2018 Initial PTP'!$B$1:$AJ$61,16,0),"Not In Previous Update")</f>
        <v>43435</v>
      </c>
      <c r="L56" s="373">
        <v>43447</v>
      </c>
      <c r="M56" s="373">
        <v>43435</v>
      </c>
      <c r="N56" s="373">
        <v>42867</v>
      </c>
      <c r="O56" s="375">
        <v>1298048</v>
      </c>
      <c r="P56" s="372">
        <v>2017</v>
      </c>
      <c r="Q56" s="375">
        <v>1363762</v>
      </c>
      <c r="R56" s="375">
        <v>1917591</v>
      </c>
      <c r="U56" s="372" t="s">
        <v>1393</v>
      </c>
      <c r="V56" s="372" t="s">
        <v>1670</v>
      </c>
    </row>
    <row r="57" spans="1:22">
      <c r="A57" s="372" t="s">
        <v>1748</v>
      </c>
      <c r="B57" s="372" t="s">
        <v>1671</v>
      </c>
      <c r="C57" s="372">
        <v>200446</v>
      </c>
      <c r="E57" s="372">
        <v>41233</v>
      </c>
      <c r="F57" s="372">
        <v>71945</v>
      </c>
      <c r="G57" s="372" t="s">
        <v>1425</v>
      </c>
      <c r="H57" s="372" t="s">
        <v>1672</v>
      </c>
      <c r="I57" s="372" t="s">
        <v>1673</v>
      </c>
      <c r="J57" s="372" t="s">
        <v>1421</v>
      </c>
      <c r="K57" s="373">
        <f>_xlfn.IFNA(VLOOKUP($F57,'Q4 2018 Initial PTP'!$B$1:$AJ$61,16,0),"Not In Previous Update")</f>
        <v>43617</v>
      </c>
      <c r="L57" s="373">
        <v>43617</v>
      </c>
      <c r="M57" s="373">
        <v>43252</v>
      </c>
      <c r="N57" s="373">
        <v>42867</v>
      </c>
      <c r="O57" s="375">
        <v>5714095</v>
      </c>
      <c r="P57" s="372">
        <v>2017</v>
      </c>
      <c r="Q57" s="375">
        <v>6003371</v>
      </c>
      <c r="R57" s="375">
        <v>5714095</v>
      </c>
      <c r="U57" s="372" t="s">
        <v>1394</v>
      </c>
      <c r="V57" s="372" t="s">
        <v>1675</v>
      </c>
    </row>
    <row r="58" spans="1:22">
      <c r="B58" s="372" t="s">
        <v>1703</v>
      </c>
      <c r="E58" s="372">
        <v>51337</v>
      </c>
      <c r="F58" s="372">
        <v>82137</v>
      </c>
      <c r="G58" s="372" t="s">
        <v>1425</v>
      </c>
      <c r="H58" s="372" t="s">
        <v>1704</v>
      </c>
      <c r="I58" s="372" t="s">
        <v>1705</v>
      </c>
      <c r="J58" s="372" t="s">
        <v>1592</v>
      </c>
      <c r="K58" s="373">
        <f>_xlfn.IFNA(VLOOKUP($F58,'Q4 2018 Initial PTP'!$B$1:$AJ$61,16,0),"Not In Previous Update")</f>
        <v>43511</v>
      </c>
      <c r="L58" s="373">
        <v>43511</v>
      </c>
      <c r="R58" s="375">
        <v>700000</v>
      </c>
      <c r="U58" s="372" t="s">
        <v>1393</v>
      </c>
      <c r="V58" s="372" t="s">
        <v>1706</v>
      </c>
    </row>
    <row r="59" spans="1:22">
      <c r="B59" s="372" t="s">
        <v>1703</v>
      </c>
      <c r="E59" s="372">
        <v>51337</v>
      </c>
      <c r="F59" s="372">
        <v>82138</v>
      </c>
      <c r="G59" s="372" t="s">
        <v>1425</v>
      </c>
      <c r="H59" s="372" t="s">
        <v>1704</v>
      </c>
      <c r="I59" s="372" t="s">
        <v>1707</v>
      </c>
      <c r="J59" s="372" t="s">
        <v>1592</v>
      </c>
      <c r="K59" s="373">
        <f>_xlfn.IFNA(VLOOKUP($F59,'Q4 2018 Initial PTP'!$B$1:$AJ$61,16,0),"Not In Previous Update")</f>
        <v>43555</v>
      </c>
      <c r="L59" s="373">
        <v>43555</v>
      </c>
      <c r="R59" s="375">
        <v>8700000</v>
      </c>
      <c r="U59" s="372" t="s">
        <v>1393</v>
      </c>
      <c r="V59" s="372" t="s">
        <v>1708</v>
      </c>
    </row>
  </sheetData>
  <conditionalFormatting sqref="K2:L59">
    <cfRule type="expression" dxfId="0" priority="1">
      <formula>$K2&lt;&gt;$L2</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zQxODk2PC9Vc2VyTmFtZT48RGF0ZVRpbWU+My8xNC8yMDIyIDQ6NDY6MTk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IyNDI2PC9Vc2VyTmFtZT48RGF0ZVRpbWU+OS8yMC8yMDIyIDg6NTY6MTk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560CC881-22D8-4910-AC7D-96471F1890F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A00D266-C3B8-4AF4-B306-E49A343DCA6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PSO</vt:lpstr>
      <vt:lpstr>SWEPCO</vt:lpstr>
      <vt:lpstr>Data</vt:lpstr>
      <vt:lpstr>Q4 2022 Initial</vt:lpstr>
      <vt:lpstr>Q4 2021 Initial Extract</vt:lpstr>
      <vt:lpstr>Q2 2021 Initial PTP</vt:lpstr>
      <vt:lpstr>Q4 2020 Initial PTP</vt:lpstr>
      <vt:lpstr>Q4 2019 Initial PTP</vt:lpstr>
      <vt:lpstr>Q2 2019 Initial PTP</vt:lpstr>
      <vt:lpstr>Q4 2018 Initial PTP</vt:lpstr>
      <vt:lpstr>'Q4 2022 Initial'!Print_Area</vt:lpstr>
      <vt:lpstr>'Q4 2022 Initial'!Print_Titles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L Ellis</dc:creator>
  <cp:keywords/>
  <cp:lastModifiedBy>s349016</cp:lastModifiedBy>
  <cp:lastPrinted>2023-05-24T19:56:18Z</cp:lastPrinted>
  <dcterms:created xsi:type="dcterms:W3CDTF">2016-03-08T20:32:18Z</dcterms:created>
  <dcterms:modified xsi:type="dcterms:W3CDTF">2023-05-24T19:56:38Z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3b454c9e-af05-4dcd-8c13-250b9cde5ad5</vt:lpwstr>
  </property>
  <property fmtid="{D5CDD505-2E9C-101B-9397-08002B2CF9AE}" pid="3" name="bjSaver">
    <vt:lpwstr>DKa13nfUF5GrsOXE8fTdD8nGYsb0Gi2b</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bjLabelHistoryID">
    <vt:lpwstr>{560CC881-22D8-4910-AC7D-96471F1890FB}</vt:lpwstr>
  </property>
</Properties>
</file>